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1460" yWindow="105" windowWidth="17040" windowHeight="12330" tabRatio="942" activeTab="2"/>
  </bookViews>
  <sheets>
    <sheet name="Cronograma Obra" sheetId="2" r:id="rId1"/>
    <sheet name="Resumo" sheetId="24" r:id="rId2"/>
    <sheet name="Quiosque 1 Mod" sheetId="1" r:id="rId3"/>
    <sheet name="Quiosque 2 Mod " sheetId="22" r:id="rId4"/>
    <sheet name="Quiosque 4 Mod" sheetId="23" r:id="rId5"/>
    <sheet name="Estacionamentos" sheetId="7" r:id="rId6"/>
    <sheet name="Academia 01 Playground" sheetId="21" r:id="rId7"/>
    <sheet name="Academia 02 Quadra" sheetId="11" r:id="rId8"/>
    <sheet name="Academia 03 Portaria 2" sheetId="18" r:id="rId9"/>
    <sheet name="Academia 04 Pico do Jaraguá" sheetId="20" r:id="rId10"/>
    <sheet name="Concha Acústica" sheetId="15" r:id="rId11"/>
    <sheet name="Cancela e Guarita" sheetId="16" r:id="rId12"/>
    <sheet name="Trilha do Pai Zé" sheetId="13" r:id="rId13"/>
  </sheets>
  <definedNames>
    <definedName name="_xlnm.Print_Area" localSheetId="6">'Academia 01 Playground'!$B$2:$J$41</definedName>
    <definedName name="_xlnm.Print_Area" localSheetId="7">'Academia 02 Quadra'!$B$1:$J$55</definedName>
    <definedName name="_xlnm.Print_Area" localSheetId="8">'Academia 03 Portaria 2'!$A$1:$J$35</definedName>
    <definedName name="_xlnm.Print_Area" localSheetId="9">'Academia 04 Pico do Jaraguá'!$B$2:$J$42</definedName>
    <definedName name="_xlnm.Print_Area" localSheetId="11">'Cancela e Guarita'!$B$2:$J$46</definedName>
    <definedName name="_xlnm.Print_Area" localSheetId="10">'Concha Acústica'!$B$1:$J$49</definedName>
    <definedName name="_xlnm.Print_Area" localSheetId="0">'Cronograma Obra'!$B$2:$O$24</definedName>
    <definedName name="_xlnm.Print_Area" localSheetId="5">Estacionamentos!$B$1:$J$108</definedName>
    <definedName name="_xlnm.Print_Area" localSheetId="2">'Quiosque 1 Mod'!$B$2:$J$265</definedName>
    <definedName name="_xlnm.Print_Area" localSheetId="3">'Quiosque 2 Mod '!$B$2:$J$91</definedName>
    <definedName name="_xlnm.Print_Area" localSheetId="4">'Quiosque 4 Mod'!$B$1:$J$127</definedName>
    <definedName name="_xlnm.Print_Area" localSheetId="1">Resumo!$B$1:$C$25</definedName>
    <definedName name="_xlnm.Print_Area" localSheetId="12">'Trilha do Pai Zé'!$B$2:$J$39</definedName>
  </definedNames>
  <calcPr calcId="125725"/>
</workbook>
</file>

<file path=xl/calcChain.xml><?xml version="1.0" encoding="utf-8"?>
<calcChain xmlns="http://schemas.openxmlformats.org/spreadsheetml/2006/main">
  <c r="K23" i="2"/>
  <c r="G23"/>
  <c r="C23"/>
  <c r="K22"/>
  <c r="G22"/>
  <c r="C22"/>
  <c r="K21"/>
  <c r="G21"/>
  <c r="C21"/>
  <c r="J98" i="22"/>
  <c r="J273" i="1"/>
  <c r="J39" i="16"/>
  <c r="I247" i="1"/>
  <c r="I246"/>
  <c r="I245"/>
  <c r="I244"/>
  <c r="I243"/>
  <c r="I196"/>
  <c r="I195"/>
  <c r="I194"/>
  <c r="I193"/>
  <c r="I192"/>
  <c r="C21" i="24"/>
  <c r="J21" i="16"/>
  <c r="J21" i="15"/>
  <c r="I21" i="20"/>
  <c r="J21"/>
  <c r="J21" i="18"/>
  <c r="I21" i="11"/>
  <c r="J21"/>
  <c r="J21" i="21"/>
  <c r="J20" i="23"/>
  <c r="J20" i="22"/>
  <c r="I22" i="16" l="1"/>
  <c r="I20"/>
  <c r="I65" i="22" l="1"/>
  <c r="I28"/>
  <c r="I27"/>
  <c r="I26"/>
  <c r="I25"/>
  <c r="I24"/>
  <c r="I144" i="1"/>
  <c r="I143"/>
  <c r="I142"/>
  <c r="I141"/>
  <c r="I140"/>
  <c r="I39"/>
  <c r="J126" l="1"/>
  <c r="J127"/>
  <c r="J147"/>
  <c r="J143"/>
  <c r="J142"/>
  <c r="J138"/>
  <c r="J131"/>
  <c r="J150"/>
  <c r="J146"/>
  <c r="J134"/>
  <c r="J130"/>
  <c r="J99"/>
  <c r="J95"/>
  <c r="I93"/>
  <c r="I92"/>
  <c r="J92" s="1"/>
  <c r="I91"/>
  <c r="I90"/>
  <c r="I89"/>
  <c r="J84"/>
  <c r="J80"/>
  <c r="J103"/>
  <c r="J68"/>
  <c r="J69"/>
  <c r="J70"/>
  <c r="J71"/>
  <c r="J72"/>
  <c r="J32" i="21"/>
  <c r="J31"/>
  <c r="J26"/>
  <c r="J25"/>
  <c r="J20"/>
  <c r="J36"/>
  <c r="J33"/>
  <c r="J28"/>
  <c r="J27"/>
  <c r="J24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J116" i="23"/>
  <c r="J115"/>
  <c r="J114"/>
  <c r="J113"/>
  <c r="I112"/>
  <c r="J112" s="1"/>
  <c r="I111"/>
  <c r="J111" s="1"/>
  <c r="I110"/>
  <c r="J110" s="1"/>
  <c r="I109"/>
  <c r="J109" s="1"/>
  <c r="I108"/>
  <c r="J108" s="1"/>
  <c r="J107"/>
  <c r="J106"/>
  <c r="J105"/>
  <c r="J104"/>
  <c r="J103"/>
  <c r="J102"/>
  <c r="J101"/>
  <c r="J100"/>
  <c r="J73"/>
  <c r="J72"/>
  <c r="J71"/>
  <c r="J70"/>
  <c r="I69"/>
  <c r="J69" s="1"/>
  <c r="I68"/>
  <c r="J68" s="1"/>
  <c r="I67"/>
  <c r="J67" s="1"/>
  <c r="I66"/>
  <c r="J66" s="1"/>
  <c r="I65"/>
  <c r="J65" s="1"/>
  <c r="J64"/>
  <c r="J63"/>
  <c r="J62"/>
  <c r="J61"/>
  <c r="J60"/>
  <c r="J59"/>
  <c r="J58"/>
  <c r="J57"/>
  <c r="J31"/>
  <c r="J30"/>
  <c r="J29"/>
  <c r="J28"/>
  <c r="I27"/>
  <c r="J27" s="1"/>
  <c r="I26"/>
  <c r="J26" s="1"/>
  <c r="I25"/>
  <c r="J25" s="1"/>
  <c r="I24"/>
  <c r="J24" s="1"/>
  <c r="I23"/>
  <c r="J23" s="1"/>
  <c r="J22"/>
  <c r="J21"/>
  <c r="J19"/>
  <c r="J18"/>
  <c r="J17"/>
  <c r="J16"/>
  <c r="J15"/>
  <c r="J77" i="22"/>
  <c r="J69"/>
  <c r="J66"/>
  <c r="J62"/>
  <c r="J80"/>
  <c r="J79"/>
  <c r="J78"/>
  <c r="I76"/>
  <c r="J76" s="1"/>
  <c r="I75"/>
  <c r="J75" s="1"/>
  <c r="I74"/>
  <c r="J74" s="1"/>
  <c r="I73"/>
  <c r="J73" s="1"/>
  <c r="I72"/>
  <c r="J72" s="1"/>
  <c r="J71"/>
  <c r="J70"/>
  <c r="J68"/>
  <c r="J67"/>
  <c r="J65"/>
  <c r="J64"/>
  <c r="J63"/>
  <c r="J61"/>
  <c r="J33"/>
  <c r="J29"/>
  <c r="J28"/>
  <c r="J25"/>
  <c r="J24"/>
  <c r="J21"/>
  <c r="J18"/>
  <c r="J17"/>
  <c r="I32"/>
  <c r="J32" s="1"/>
  <c r="J31"/>
  <c r="J30"/>
  <c r="J27"/>
  <c r="J26"/>
  <c r="J23"/>
  <c r="J22"/>
  <c r="J19"/>
  <c r="J16"/>
  <c r="J11"/>
  <c r="J12"/>
  <c r="J252" i="1"/>
  <c r="J248"/>
  <c r="J244"/>
  <c r="J240"/>
  <c r="J236"/>
  <c r="J232"/>
  <c r="J254"/>
  <c r="J253"/>
  <c r="J251"/>
  <c r="J250"/>
  <c r="J249"/>
  <c r="J247"/>
  <c r="J246"/>
  <c r="J245"/>
  <c r="J243"/>
  <c r="J242"/>
  <c r="J241"/>
  <c r="J239"/>
  <c r="J238"/>
  <c r="J237"/>
  <c r="J235"/>
  <c r="J234"/>
  <c r="J233"/>
  <c r="J231"/>
  <c r="J230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51"/>
  <c r="J149"/>
  <c r="J148"/>
  <c r="J145"/>
  <c r="J144"/>
  <c r="J141"/>
  <c r="J140"/>
  <c r="J139"/>
  <c r="J137"/>
  <c r="J136"/>
  <c r="J135"/>
  <c r="J133"/>
  <c r="J132"/>
  <c r="J129"/>
  <c r="J128"/>
  <c r="J123"/>
  <c r="J122"/>
  <c r="J158"/>
  <c r="J155"/>
  <c r="J154"/>
  <c r="J107"/>
  <c r="J104"/>
  <c r="J100"/>
  <c r="J98"/>
  <c r="J97"/>
  <c r="J96"/>
  <c r="J94"/>
  <c r="J93"/>
  <c r="J89"/>
  <c r="J88"/>
  <c r="J87"/>
  <c r="J86"/>
  <c r="J83"/>
  <c r="J82"/>
  <c r="J81"/>
  <c r="J79"/>
  <c r="J78"/>
  <c r="J77"/>
  <c r="J76"/>
  <c r="J48"/>
  <c r="J44"/>
  <c r="J32"/>
  <c r="J28"/>
  <c r="J24"/>
  <c r="J23"/>
  <c r="J22"/>
  <c r="J19"/>
  <c r="J18"/>
  <c r="J17"/>
  <c r="J16"/>
  <c r="J15"/>
  <c r="J14"/>
  <c r="J11"/>
  <c r="J10"/>
  <c r="J9"/>
  <c r="J55"/>
  <c r="J52"/>
  <c r="J51"/>
  <c r="J47"/>
  <c r="J46"/>
  <c r="J45"/>
  <c r="J43"/>
  <c r="J42"/>
  <c r="J41"/>
  <c r="I40"/>
  <c r="J40" s="1"/>
  <c r="J39"/>
  <c r="I38"/>
  <c r="J38" s="1"/>
  <c r="I37"/>
  <c r="J37" s="1"/>
  <c r="I36"/>
  <c r="J36" s="1"/>
  <c r="J35"/>
  <c r="J34"/>
  <c r="J33"/>
  <c r="J31"/>
  <c r="J30"/>
  <c r="J29"/>
  <c r="J27"/>
  <c r="J26"/>
  <c r="J25"/>
  <c r="J41" i="16"/>
  <c r="J37"/>
  <c r="J33"/>
  <c r="J29"/>
  <c r="J25"/>
  <c r="J17"/>
  <c r="J40"/>
  <c r="J38"/>
  <c r="J36"/>
  <c r="J35"/>
  <c r="J34"/>
  <c r="J32"/>
  <c r="J31"/>
  <c r="J30"/>
  <c r="J28"/>
  <c r="J27"/>
  <c r="J26"/>
  <c r="J24"/>
  <c r="J23"/>
  <c r="J22"/>
  <c r="J20"/>
  <c r="J19"/>
  <c r="J18"/>
  <c r="J16"/>
  <c r="J15"/>
  <c r="I12"/>
  <c r="J41" i="15"/>
  <c r="J40"/>
  <c r="J39"/>
  <c r="J38"/>
  <c r="J37"/>
  <c r="J36"/>
  <c r="J35"/>
  <c r="J34"/>
  <c r="J31"/>
  <c r="J30"/>
  <c r="J27"/>
  <c r="J26"/>
  <c r="J23"/>
  <c r="J22"/>
  <c r="J19"/>
  <c r="J18"/>
  <c r="J29"/>
  <c r="J28"/>
  <c r="J25"/>
  <c r="J24"/>
  <c r="J20"/>
  <c r="J15"/>
  <c r="J14"/>
  <c r="J13"/>
  <c r="J12"/>
  <c r="J11"/>
  <c r="J10"/>
  <c r="J9"/>
  <c r="J8"/>
  <c r="I9" i="11"/>
  <c r="I10"/>
  <c r="I11"/>
  <c r="I12"/>
  <c r="I13"/>
  <c r="I14"/>
  <c r="I15"/>
  <c r="I22" i="20" l="1"/>
  <c r="I20"/>
  <c r="I19"/>
  <c r="I17"/>
  <c r="I16"/>
  <c r="I15"/>
  <c r="I19" i="18"/>
  <c r="I18"/>
  <c r="I16"/>
  <c r="I15"/>
  <c r="I14"/>
  <c r="I13"/>
  <c r="I12"/>
  <c r="J63" i="7"/>
  <c r="J60"/>
  <c r="J59"/>
  <c r="J58"/>
  <c r="J55"/>
  <c r="J56" s="1"/>
  <c r="I20"/>
  <c r="I123" i="23"/>
  <c r="J123" s="1"/>
  <c r="J124" s="1"/>
  <c r="J120"/>
  <c r="I119"/>
  <c r="J119" s="1"/>
  <c r="J99"/>
  <c r="I96"/>
  <c r="J96" s="1"/>
  <c r="I95"/>
  <c r="J95" s="1"/>
  <c r="I94"/>
  <c r="J94" s="1"/>
  <c r="I80"/>
  <c r="J80" s="1"/>
  <c r="J81" s="1"/>
  <c r="J77"/>
  <c r="I76"/>
  <c r="J76" s="1"/>
  <c r="J56"/>
  <c r="J14"/>
  <c r="I53"/>
  <c r="I52"/>
  <c r="I51"/>
  <c r="J11"/>
  <c r="J10"/>
  <c r="J261" i="1"/>
  <c r="J262" s="1"/>
  <c r="J258"/>
  <c r="J257"/>
  <c r="J229"/>
  <c r="J226"/>
  <c r="J225"/>
  <c r="J224"/>
  <c r="J223"/>
  <c r="J210"/>
  <c r="J211" s="1"/>
  <c r="J207"/>
  <c r="J206"/>
  <c r="J178"/>
  <c r="J175"/>
  <c r="J174"/>
  <c r="J173"/>
  <c r="J172"/>
  <c r="J171"/>
  <c r="J33" i="13"/>
  <c r="J34"/>
  <c r="J61" i="7" l="1"/>
  <c r="J259" i="1"/>
  <c r="J208"/>
  <c r="J204"/>
  <c r="J97" i="23"/>
  <c r="J117"/>
  <c r="J121"/>
  <c r="J74"/>
  <c r="J78"/>
  <c r="J227" i="1"/>
  <c r="J255"/>
  <c r="J176"/>
  <c r="J31" i="13"/>
  <c r="J30"/>
  <c r="J32"/>
  <c r="J24"/>
  <c r="J20" l="1"/>
  <c r="J11"/>
  <c r="J12"/>
  <c r="J14"/>
  <c r="J15"/>
  <c r="J17"/>
  <c r="J18"/>
  <c r="J19"/>
  <c r="J21"/>
  <c r="J22"/>
  <c r="J26"/>
  <c r="J27"/>
  <c r="J28"/>
  <c r="J10" l="1"/>
  <c r="J9" i="21"/>
  <c r="J10" s="1"/>
  <c r="J9" i="13"/>
  <c r="J9" i="16"/>
  <c r="J10" s="1"/>
  <c r="J44" i="15"/>
  <c r="J45" s="1"/>
  <c r="J9" i="20"/>
  <c r="J10"/>
  <c r="J11"/>
  <c r="J12"/>
  <c r="J15"/>
  <c r="J16"/>
  <c r="J17"/>
  <c r="I18"/>
  <c r="J18" s="1"/>
  <c r="J19"/>
  <c r="J20"/>
  <c r="J22"/>
  <c r="J23"/>
  <c r="J24"/>
  <c r="J27"/>
  <c r="J28"/>
  <c r="J29"/>
  <c r="J30"/>
  <c r="J33"/>
  <c r="J34"/>
  <c r="J37"/>
  <c r="J38" s="1"/>
  <c r="J9" i="18"/>
  <c r="J10" s="1"/>
  <c r="J12"/>
  <c r="J13"/>
  <c r="J14"/>
  <c r="J15"/>
  <c r="J16"/>
  <c r="I17"/>
  <c r="J17" s="1"/>
  <c r="J18"/>
  <c r="J19"/>
  <c r="J20"/>
  <c r="J24"/>
  <c r="J25"/>
  <c r="J26"/>
  <c r="J27"/>
  <c r="J30"/>
  <c r="J31" s="1"/>
  <c r="I8" i="11"/>
  <c r="J8" s="1"/>
  <c r="J9"/>
  <c r="J10"/>
  <c r="J11"/>
  <c r="J12"/>
  <c r="J13"/>
  <c r="J14"/>
  <c r="J15"/>
  <c r="J16"/>
  <c r="J17"/>
  <c r="I20"/>
  <c r="J20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J30"/>
  <c r="J31"/>
  <c r="J34"/>
  <c r="J35"/>
  <c r="J36"/>
  <c r="J37"/>
  <c r="J40"/>
  <c r="J41"/>
  <c r="J42"/>
  <c r="J43"/>
  <c r="J46"/>
  <c r="J47" s="1"/>
  <c r="J49"/>
  <c r="J50"/>
  <c r="J37" i="21"/>
  <c r="J8" i="7"/>
  <c r="J9" s="1"/>
  <c r="J11"/>
  <c r="J12" s="1"/>
  <c r="J14"/>
  <c r="J15"/>
  <c r="J16"/>
  <c r="J19"/>
  <c r="J21" s="1"/>
  <c r="J20"/>
  <c r="J23"/>
  <c r="J24" s="1"/>
  <c r="J35"/>
  <c r="J36" s="1"/>
  <c r="J38"/>
  <c r="J39"/>
  <c r="J40"/>
  <c r="J43"/>
  <c r="J44" s="1"/>
  <c r="J64"/>
  <c r="J75"/>
  <c r="J76" s="1"/>
  <c r="J78"/>
  <c r="J79"/>
  <c r="J80"/>
  <c r="J83"/>
  <c r="J84" s="1"/>
  <c r="J95"/>
  <c r="J96" s="1"/>
  <c r="J98"/>
  <c r="J99"/>
  <c r="J100"/>
  <c r="J103"/>
  <c r="J104" s="1"/>
  <c r="J9" i="23"/>
  <c r="J34"/>
  <c r="J35"/>
  <c r="J38"/>
  <c r="J39" s="1"/>
  <c r="J51"/>
  <c r="J52"/>
  <c r="J53"/>
  <c r="J10" i="22"/>
  <c r="J15"/>
  <c r="J36"/>
  <c r="J37"/>
  <c r="J40"/>
  <c r="J41" s="1"/>
  <c r="J54"/>
  <c r="J55"/>
  <c r="J56"/>
  <c r="J57"/>
  <c r="J60"/>
  <c r="J83"/>
  <c r="J84"/>
  <c r="J87"/>
  <c r="J88" s="1"/>
  <c r="J56" i="1"/>
  <c r="J75"/>
  <c r="J108"/>
  <c r="J120"/>
  <c r="J121"/>
  <c r="J159"/>
  <c r="J81" i="7" l="1"/>
  <c r="J16" i="15"/>
  <c r="J35" i="20"/>
  <c r="J31"/>
  <c r="J13"/>
  <c r="J51" i="11"/>
  <c r="J44"/>
  <c r="J34" i="21"/>
  <c r="J101" i="7"/>
  <c r="J105" s="1"/>
  <c r="J85"/>
  <c r="C13" i="24" s="1"/>
  <c r="J65" i="7"/>
  <c r="J41"/>
  <c r="J45" s="1"/>
  <c r="C11" i="24" s="1"/>
  <c r="J17" i="7"/>
  <c r="J36" i="23"/>
  <c r="J54"/>
  <c r="J82" s="1"/>
  <c r="J12"/>
  <c r="J12" i="1"/>
  <c r="J125" i="23"/>
  <c r="J32"/>
  <c r="J29" i="21"/>
  <c r="J32" i="11"/>
  <c r="J28" i="18"/>
  <c r="J22" i="21"/>
  <c r="J18" i="11"/>
  <c r="J22" i="18"/>
  <c r="J25" i="20"/>
  <c r="J38" i="11"/>
  <c r="J34" i="22"/>
  <c r="J42" i="15"/>
  <c r="J32"/>
  <c r="J156" i="1"/>
  <c r="J20"/>
  <c r="J124"/>
  <c r="J42" i="16"/>
  <c r="J35" i="13"/>
  <c r="J36" s="1"/>
  <c r="J38" i="22"/>
  <c r="J85"/>
  <c r="J58"/>
  <c r="J13"/>
  <c r="J81"/>
  <c r="J152" i="1"/>
  <c r="J73"/>
  <c r="J53"/>
  <c r="J105"/>
  <c r="J101"/>
  <c r="J49"/>
  <c r="J25" i="7" l="1"/>
  <c r="J40" i="23"/>
  <c r="J46" i="15"/>
  <c r="J39" i="20"/>
  <c r="C18" i="24" s="1"/>
  <c r="J32" i="18"/>
  <c r="C17" i="24" s="1"/>
  <c r="J52" i="11"/>
  <c r="J53" s="1"/>
  <c r="J54" s="1"/>
  <c r="J38" i="21"/>
  <c r="C15" i="24" s="1"/>
  <c r="J86" i="7"/>
  <c r="J87" s="1"/>
  <c r="J46"/>
  <c r="J47" s="1"/>
  <c r="J212" i="1"/>
  <c r="J213" s="1"/>
  <c r="J214" s="1"/>
  <c r="J160"/>
  <c r="J161" s="1"/>
  <c r="J162" s="1"/>
  <c r="J126" i="23"/>
  <c r="J127" s="1"/>
  <c r="J263" i="1"/>
  <c r="J264" s="1"/>
  <c r="J265" s="1"/>
  <c r="J42" i="22"/>
  <c r="J83" i="23"/>
  <c r="J84" s="1"/>
  <c r="J57" i="1"/>
  <c r="C14" i="24"/>
  <c r="J106" i="7"/>
  <c r="J107" s="1"/>
  <c r="J109" i="1"/>
  <c r="J110" s="1"/>
  <c r="J111" s="1"/>
  <c r="J66" i="7"/>
  <c r="J67" s="1"/>
  <c r="C12" i="24"/>
  <c r="J37" i="13"/>
  <c r="J38" s="1"/>
  <c r="J89" i="22"/>
  <c r="J90" s="1"/>
  <c r="J91" s="1"/>
  <c r="C10" i="24" l="1"/>
  <c r="O11" i="2" s="1"/>
  <c r="J116" i="7"/>
  <c r="J43" i="22"/>
  <c r="J44" s="1"/>
  <c r="C9" i="24"/>
  <c r="J134" i="23"/>
  <c r="J47" i="15"/>
  <c r="J48" s="1"/>
  <c r="C19" i="24"/>
  <c r="O15" i="2" s="1"/>
  <c r="D15" s="1"/>
  <c r="C16" i="24"/>
  <c r="O13" i="2" s="1"/>
  <c r="J13" s="1"/>
  <c r="J26" i="7"/>
  <c r="J27" s="1"/>
  <c r="J41" i="23"/>
  <c r="J42" s="1"/>
  <c r="J40" i="20"/>
  <c r="J41" s="1"/>
  <c r="J33" i="18"/>
  <c r="J34" s="1"/>
  <c r="J39" i="21"/>
  <c r="J40" s="1"/>
  <c r="C7" i="24"/>
  <c r="J58" i="1"/>
  <c r="J59" s="1"/>
  <c r="C8" i="24"/>
  <c r="H15" i="2" l="1"/>
  <c r="G15"/>
  <c r="E15"/>
  <c r="F15"/>
  <c r="J15"/>
  <c r="I15"/>
  <c r="C15"/>
  <c r="I13"/>
  <c r="K13"/>
  <c r="L13"/>
  <c r="N13"/>
  <c r="M13"/>
  <c r="H13"/>
  <c r="G13"/>
  <c r="O9"/>
  <c r="D9" s="1"/>
  <c r="G11"/>
  <c r="H11"/>
  <c r="J11"/>
  <c r="I11"/>
  <c r="H9" l="1"/>
  <c r="E9"/>
  <c r="I9"/>
  <c r="F9"/>
  <c r="J9"/>
  <c r="C9"/>
  <c r="G9"/>
  <c r="J12" i="16"/>
  <c r="J13" s="1"/>
  <c r="J43" s="1"/>
  <c r="J44" l="1"/>
  <c r="J45" s="1"/>
  <c r="C20" i="24"/>
  <c r="O19" i="2" l="1"/>
  <c r="O17"/>
  <c r="C22" i="24" l="1"/>
  <c r="C23" s="1"/>
  <c r="C24" s="1"/>
  <c r="E19" i="2"/>
  <c r="D19"/>
  <c r="C19"/>
  <c r="F19"/>
  <c r="M17"/>
  <c r="L17"/>
  <c r="O21"/>
  <c r="N17"/>
  <c r="O22" l="1"/>
  <c r="O23"/>
</calcChain>
</file>

<file path=xl/sharedStrings.xml><?xml version="1.0" encoding="utf-8"?>
<sst xmlns="http://schemas.openxmlformats.org/spreadsheetml/2006/main" count="2501" uniqueCount="477">
  <si>
    <t>Qt.</t>
  </si>
  <si>
    <t>Valores (R$)</t>
  </si>
  <si>
    <t>Item</t>
  </si>
  <si>
    <t>Cód.</t>
  </si>
  <si>
    <t>Un.</t>
  </si>
  <si>
    <t>Total</t>
  </si>
  <si>
    <t>PUMat</t>
  </si>
  <si>
    <t>PUMO</t>
  </si>
  <si>
    <t>2.1</t>
  </si>
  <si>
    <t>2.2</t>
  </si>
  <si>
    <t>2.3</t>
  </si>
  <si>
    <t>2.4</t>
  </si>
  <si>
    <t>1.1</t>
  </si>
  <si>
    <t>1.2</t>
  </si>
  <si>
    <t>un</t>
  </si>
  <si>
    <t>PServ</t>
  </si>
  <si>
    <t>Meses</t>
  </si>
  <si>
    <t>02</t>
  </si>
  <si>
    <t>Valor R$</t>
  </si>
  <si>
    <t>Custo por Serviços</t>
  </si>
  <si>
    <t>1.3</t>
  </si>
  <si>
    <t>m²</t>
  </si>
  <si>
    <t>m³</t>
  </si>
  <si>
    <t>subtotal 1</t>
  </si>
  <si>
    <t>subtotal 2</t>
  </si>
  <si>
    <t>3.1</t>
  </si>
  <si>
    <t>3.2</t>
  </si>
  <si>
    <t>subtotal 3</t>
  </si>
  <si>
    <t>4.1</t>
  </si>
  <si>
    <t>subtotal 4</t>
  </si>
  <si>
    <t>5.1</t>
  </si>
  <si>
    <t>Limpeza final da obra</t>
  </si>
  <si>
    <t>TOTAL + BDI</t>
  </si>
  <si>
    <t>Descrição</t>
  </si>
  <si>
    <t>BDI (30%)</t>
  </si>
  <si>
    <t>2.5</t>
  </si>
  <si>
    <t>2.6</t>
  </si>
  <si>
    <t>Desembolso Mensal</t>
  </si>
  <si>
    <t>Desembolso Mensal + BDI</t>
  </si>
  <si>
    <t>subtotal 5</t>
  </si>
  <si>
    <t>Pintura</t>
  </si>
  <si>
    <t>Drenagem</t>
  </si>
  <si>
    <t>Limpeza</t>
  </si>
  <si>
    <t>s/cód.</t>
  </si>
  <si>
    <t xml:space="preserve">     </t>
  </si>
  <si>
    <t xml:space="preserve">                 </t>
  </si>
  <si>
    <t>3.3</t>
  </si>
  <si>
    <t>Portão</t>
  </si>
  <si>
    <t>TOTAL</t>
  </si>
  <si>
    <t>APE (Academia para especiais)</t>
  </si>
  <si>
    <t>ATI (Academia para Terceira Idade)</t>
  </si>
  <si>
    <t>1.4</t>
  </si>
  <si>
    <t>1.5</t>
  </si>
  <si>
    <t>1.6</t>
  </si>
  <si>
    <t>1.7</t>
  </si>
  <si>
    <t>1.8</t>
  </si>
  <si>
    <t>1.9</t>
  </si>
  <si>
    <t>1.10</t>
  </si>
  <si>
    <t>2.7</t>
  </si>
  <si>
    <t>2.8</t>
  </si>
  <si>
    <t>2.9</t>
  </si>
  <si>
    <t>2.10</t>
  </si>
  <si>
    <t>2.11</t>
  </si>
  <si>
    <t>2.12</t>
  </si>
  <si>
    <t>2.13</t>
  </si>
  <si>
    <t>3.4</t>
  </si>
  <si>
    <t>Reforma da Trilha</t>
  </si>
  <si>
    <t>vb</t>
  </si>
  <si>
    <t>m</t>
  </si>
  <si>
    <t xml:space="preserve">un </t>
  </si>
  <si>
    <t>Cancela</t>
  </si>
  <si>
    <t>Guarita</t>
  </si>
  <si>
    <t>Cancela automática metálica com barreira de alumínio até 3,50 m</t>
  </si>
  <si>
    <t>s/código</t>
  </si>
  <si>
    <t>Recuperação da Trilha do Pai Zé</t>
  </si>
  <si>
    <t>Vaga de estacionamento para deficiente</t>
  </si>
  <si>
    <t>Aparelhos de Ginástica (Kit Completo)</t>
  </si>
  <si>
    <t>cj</t>
  </si>
  <si>
    <t>4.2</t>
  </si>
  <si>
    <t>4.3</t>
  </si>
  <si>
    <t>4.4</t>
  </si>
  <si>
    <t xml:space="preserve">TOTAL </t>
  </si>
  <si>
    <t>Multi-exercitador conjugado com 6 fundações distintas</t>
  </si>
  <si>
    <t>Simulador de cavalgada duplo conjugado</t>
  </si>
  <si>
    <t>Alongador com três alturas conjugado</t>
  </si>
  <si>
    <t>Surf com pressão de pernas conjugado</t>
  </si>
  <si>
    <t>Simulador de remo</t>
  </si>
  <si>
    <t>Simulador de caminhada duplo conjugado</t>
  </si>
  <si>
    <t>Esqui duplo conjugado</t>
  </si>
  <si>
    <t>Rotação diagonal dupla com rotação vertical conjugado</t>
  </si>
  <si>
    <t>Bicicleta de mão</t>
  </si>
  <si>
    <t>Jogo de barras 3 alturas</t>
  </si>
  <si>
    <t>Paralelas</t>
  </si>
  <si>
    <t>Puxador alto</t>
  </si>
  <si>
    <t>Supino</t>
  </si>
  <si>
    <t>Remada</t>
  </si>
  <si>
    <t>Voador peitoral dorsal</t>
  </si>
  <si>
    <t>Volante vertical com diagonal</t>
  </si>
  <si>
    <t>Volante diagonal simples</t>
  </si>
  <si>
    <t>Alongador alto</t>
  </si>
  <si>
    <t>Centro de atividades em madeira rústica</t>
  </si>
  <si>
    <t>Balanço duplo em madeira rústica</t>
  </si>
  <si>
    <t>Gangorra dupla em madeira rústica</t>
  </si>
  <si>
    <t>Serviços</t>
  </si>
  <si>
    <t>01</t>
  </si>
  <si>
    <t>Estacionamentos</t>
  </si>
  <si>
    <t>Equipamentos de Recreação Infantil</t>
  </si>
  <si>
    <t>Cancela Automática e Guarita</t>
  </si>
  <si>
    <t>Demolições/Retiradas</t>
  </si>
  <si>
    <t>Arquitetura</t>
  </si>
  <si>
    <t>Limpeza de Obra</t>
  </si>
  <si>
    <t>Início de Obra</t>
  </si>
  <si>
    <t>Reforma da Concha Acústica</t>
  </si>
  <si>
    <t>Retirada de folha de esquadria em madeira</t>
  </si>
  <si>
    <t>Ferragem completa com maçaneta tipo alavanca para porta interna com 1 folha</t>
  </si>
  <si>
    <t>Folha de porta lisa comum, 82 x 210 cm</t>
  </si>
  <si>
    <t/>
  </si>
  <si>
    <t>Corrimão em tubo de aço inoxidável escovado, diâmetro de 1 1/2´ e montantes com diâmetro de 2´</t>
  </si>
  <si>
    <t>Retiradas</t>
  </si>
  <si>
    <t>Mobilização</t>
  </si>
  <si>
    <t>Desmobilização</t>
  </si>
  <si>
    <t>Placa de identificação para obra</t>
  </si>
  <si>
    <t>Retirada de telhamento em barro</t>
  </si>
  <si>
    <t>Espelho comum de 3 mm com moldura em alumínio (02 uni. medindo 0,50 x 0,70 cada)</t>
  </si>
  <si>
    <t>Retirada de batente com guarnição chumbados</t>
  </si>
  <si>
    <t>Demolição manual de revestimento cerâmico, incluindo a base</t>
  </si>
  <si>
    <t>Estrutura de madeira tesourada para telha de barro - vãos até 7,00 m</t>
  </si>
  <si>
    <t>3.5</t>
  </si>
  <si>
    <t>3.6</t>
  </si>
  <si>
    <t>3.7</t>
  </si>
  <si>
    <t>Torneira de mesa para pia com bica móvel e arejador em latão fundido cromado</t>
  </si>
  <si>
    <t>Telha de barro tipo romana</t>
  </si>
  <si>
    <t>Cuba em aço inoxidável simples de 400x340x140mm</t>
  </si>
  <si>
    <t>3.10</t>
  </si>
  <si>
    <t>3.11</t>
  </si>
  <si>
    <t>Limpeza de superfície com hidrojateamento</t>
  </si>
  <si>
    <t>s/ código</t>
  </si>
  <si>
    <t>3.12</t>
  </si>
  <si>
    <t>3.13</t>
  </si>
  <si>
    <t>Churrasqueira pré-moldada, em concreto refratário, com grelha, porta-espeto, gaveta, jogo frentes, canaletas e protetor gordura (0,90x0,60x2,20)</t>
  </si>
  <si>
    <t xml:space="preserve">Adaptador para churrasqueira em metal galvanizado </t>
  </si>
  <si>
    <t xml:space="preserve">Tubo prolongador para churrasqueira em metal galvanizado </t>
  </si>
  <si>
    <t xml:space="preserve">Cotovelo 45°de metal galvanizado </t>
  </si>
  <si>
    <t xml:space="preserve">Chapéu de metal galvanizado </t>
  </si>
  <si>
    <t>3.14</t>
  </si>
  <si>
    <t>3.15</t>
  </si>
  <si>
    <t>3.16</t>
  </si>
  <si>
    <t>Chapisco</t>
  </si>
  <si>
    <t>Emboço comum</t>
  </si>
  <si>
    <t>Reboco</t>
  </si>
  <si>
    <t>3.17</t>
  </si>
  <si>
    <t>3.18</t>
  </si>
  <si>
    <t>3.19</t>
  </si>
  <si>
    <t>Retirada de estrutura em madeira tesoura - telhas de barro</t>
  </si>
  <si>
    <t>2.14</t>
  </si>
  <si>
    <t>2.15</t>
  </si>
  <si>
    <t>3.20</t>
  </si>
  <si>
    <t>3.21</t>
  </si>
  <si>
    <t>3.22</t>
  </si>
  <si>
    <t>Revestimento em placa cerâmica esmaltada para paredes de 20 x 20 cm, assentado com argamassa AC-I colante industrializada</t>
  </si>
  <si>
    <t>Limpeza mecanizada do terreno, inclusive troncos até 15 cm de diâmetro, com caminhão à disposição, dentro e fora da obra, com transporte no raio de até 1,0 km</t>
  </si>
  <si>
    <t>3.23</t>
  </si>
  <si>
    <t>2.16</t>
  </si>
  <si>
    <t>2.17</t>
  </si>
  <si>
    <t>2.18</t>
  </si>
  <si>
    <t>2.19</t>
  </si>
  <si>
    <t>2.20</t>
  </si>
  <si>
    <t>2.21</t>
  </si>
  <si>
    <t>Remoção de pintura em superfícies metálicas com produtos químicos (Janelas)</t>
  </si>
  <si>
    <t>Demolição manual de elemento vazado (Área externa)</t>
  </si>
  <si>
    <t>Elétrica</t>
  </si>
  <si>
    <t>Retirada de fechadura ou fecho de embutir (Para portas da entrada)</t>
  </si>
  <si>
    <t>4.5</t>
  </si>
  <si>
    <t>Recolocação de telha de barro tipo romana</t>
  </si>
  <si>
    <t>Ripamento em pinus tratado em autoclave, com CCA medindo 2,50x5 cm</t>
  </si>
  <si>
    <t>Colchão de areia</t>
  </si>
  <si>
    <t>Elemento vazado em concreto, tipo quadriculado - 39 x 39 x 10 cm (Entrada camarins)</t>
  </si>
  <si>
    <t>Argamassa de cimento e areia - traço 1:3, com adesivo acrílico</t>
  </si>
  <si>
    <t>Obra</t>
  </si>
  <si>
    <t>Valor</t>
  </si>
  <si>
    <t>Quiosque 1 módulo</t>
  </si>
  <si>
    <t>Quiosque 2 módulos</t>
  </si>
  <si>
    <t>Quiosque 4 módulos</t>
  </si>
  <si>
    <t>Estacionamento 1</t>
  </si>
  <si>
    <t>Estacionamento 2</t>
  </si>
  <si>
    <t>Estacionamento 3</t>
  </si>
  <si>
    <t>Estacionamento 4</t>
  </si>
  <si>
    <t>Estacionamento 5</t>
  </si>
  <si>
    <t xml:space="preserve">Academia 1 </t>
  </si>
  <si>
    <t>Academia 2</t>
  </si>
  <si>
    <t>Academia 3</t>
  </si>
  <si>
    <t>Academia 4</t>
  </si>
  <si>
    <t>Concha Acústica e Camarins</t>
  </si>
  <si>
    <t>Guarita e Cancela</t>
  </si>
  <si>
    <t>Trilha do Pai Zé</t>
  </si>
  <si>
    <t>Total + BDI</t>
  </si>
  <si>
    <t xml:space="preserve">Reparo concreto </t>
  </si>
  <si>
    <t>Escavação manual em solo de 1ª e 2ª categoria em campo aberto</t>
  </si>
  <si>
    <t>Dreno com pedra britada</t>
  </si>
  <si>
    <t>Demolição manual de revestimento em massa de piso (Área externa)</t>
  </si>
  <si>
    <t>s/ cód.</t>
  </si>
  <si>
    <t>Demolição manual de revestimento em massa de parede (Área externa)</t>
  </si>
  <si>
    <t>Revisão dos corrimãos existentes</t>
  </si>
  <si>
    <t xml:space="preserve">Retirada de corrimão ou peças lineares metálicas, fixados </t>
  </si>
  <si>
    <t>Impermeabilização em argamassa polimérica com reforço em tela poliéster para pressão hidrostática positiva</t>
  </si>
  <si>
    <t>Churrasqueira pré-moldada, em concreto refratário, com grelha, porta-espeto, gaveta, jogo frentes, canaletas e protetor gordura (0,90x0,60x2,20 m)</t>
  </si>
  <si>
    <t>Tampo de mesa em concreto (1,50 x 0,80 m)</t>
  </si>
  <si>
    <t>Impermeabilização em argamassa polimérica com reforço em tela poliéster para pressão hidrostática positiva (Para arquibancada e parede externa camarins)</t>
  </si>
  <si>
    <t>6.2</t>
  </si>
  <si>
    <t>Bancos</t>
  </si>
  <si>
    <t>6.1</t>
  </si>
  <si>
    <t>subtotal 6</t>
  </si>
  <si>
    <t>Guarda-corpo de acesso</t>
  </si>
  <si>
    <t>Verniz fungicida para madeira tipo "stain" impregnante, cor castanheira (Para todos elementos em madeira madeira)</t>
  </si>
  <si>
    <t>Telhamento em cimento reforçado com fio sintético CRFS - perfil ondulado de 8 mm</t>
  </si>
  <si>
    <t>Cumeeira normal em cimento reforçado com fio sintético CRFS - perfil ondulado</t>
  </si>
  <si>
    <t>Impermeabilização em argamassa polimérica para umidade e água de percolação (Para paredes com problemas de umidade)</t>
  </si>
  <si>
    <t>Instalação dos Equipamentos</t>
  </si>
  <si>
    <t>Instalação dos Equipamentos ATI</t>
  </si>
  <si>
    <t>Instalação dos equipamentos ATI</t>
  </si>
  <si>
    <t>Instalação dos Equipamentos ATI e APE</t>
  </si>
  <si>
    <t>Esmalte em superfície metálica, inclusive preparo (Cor branco para corrimão camarim e amarelo para corrimãos da arquibancada)</t>
  </si>
  <si>
    <t>Esmalte em superfície de madeira, inclusive preparo (Cor branco - Para portas e batentes)</t>
  </si>
  <si>
    <t>Tinta acrílica antimofo em massa, inclusive preparo (Cor branco - Área interna e externa)</t>
  </si>
  <si>
    <t>Fechadura com maçaneta tipo alavanca, em poliamida, para porta externa</t>
  </si>
  <si>
    <t>Prateleira em granito com espessura de 2 cm, com 0,40 m de profundidade (Camarins)</t>
  </si>
  <si>
    <t>2.22</t>
  </si>
  <si>
    <t>2.23</t>
  </si>
  <si>
    <t>3.8</t>
  </si>
  <si>
    <t>3.9</t>
  </si>
  <si>
    <t>3.24</t>
  </si>
  <si>
    <t>Sinalização com pictograma para vaga de estacionamento, com faixas demarcatórias</t>
  </si>
  <si>
    <t>Rampa de acessibilidade pré-fabricada de concreto nas dimensões 2,20 x 1,86 x 1,20 m</t>
  </si>
  <si>
    <t> 300609</t>
  </si>
  <si>
    <t>Placa de identificação para estacionamento, com desenho universal de acessibilidade, tipo pedestal</t>
  </si>
  <si>
    <t>Sinalização Vertical</t>
  </si>
  <si>
    <t>Portão de correr em grade de aço galvanizado eletrofundida, malha 65 x 132 mm, e pintura eletrostática</t>
  </si>
  <si>
    <t>Acrílico para quadras e pisos cimentados (Cor cinza para arquibancada e palco e cinza escuro para escadas de acesso)</t>
  </si>
  <si>
    <t>Esmalte em superfície metálica, inclusive preparo (Cor branco para portas de entrada, janelas, corrimão e porta do porão)</t>
  </si>
  <si>
    <t>3.25</t>
  </si>
  <si>
    <t>Torneira de parede acionamento hidromecânico, em latão cromado, DN= 1/2´ ou 3/4´ (Para o conjunto de pias na área dos quiosques)</t>
  </si>
  <si>
    <t>2.24</t>
  </si>
  <si>
    <t>3.26</t>
  </si>
  <si>
    <t>2.25</t>
  </si>
  <si>
    <t>Verniz fungicida para madeira tipo "stain" impregnante, cor castanheira (Para todos elementos em madeira)</t>
  </si>
  <si>
    <t>Camarins - Área Interna</t>
  </si>
  <si>
    <t>Palco e Arquibancada - Área Externa</t>
  </si>
  <si>
    <t>3.27</t>
  </si>
  <si>
    <t>2.26</t>
  </si>
  <si>
    <t>Sinalização horizontal com tinta vinílica ou acrílica (Área para pessoas com mobilidade reduzida e idoso)</t>
  </si>
  <si>
    <t>Limitador de vagas (170 x 110 mm)</t>
  </si>
  <si>
    <t xml:space="preserve">  </t>
  </si>
  <si>
    <t>Guarda-corpo tubular com tela em aço galvanizado, diâmetro de 1 1/2´</t>
  </si>
  <si>
    <t>Lastro de areia</t>
  </si>
  <si>
    <t>Condulete em PVC de 3/4´ - com tampa</t>
  </si>
  <si>
    <t>Cabo de cobre de 2,5 mm², isolamento 750 V - isolação em PVC 70°C</t>
  </si>
  <si>
    <t>Cabo de cobre de 4 mm², isolamento 750 V - isolação em PVC 70°C</t>
  </si>
  <si>
    <t>Caixa em PVC octogonal de 4´ x 4´</t>
  </si>
  <si>
    <t>Caixa de passagem em alvenaria, 40 x 40 x 20 cm, com tampa hermética</t>
  </si>
  <si>
    <t>Instalação de Academias e Equipamentos de Recreação Infantil</t>
  </si>
  <si>
    <t>03</t>
  </si>
  <si>
    <t>Reaterro manual apiloado sem controle de compactação</t>
  </si>
  <si>
    <t>Eletroduto de PVC rígido roscável de 1´ - com acessórios</t>
  </si>
  <si>
    <t>Eletroduto de PVC rígido roscável de 3/4´ - com acessórios</t>
  </si>
  <si>
    <t>Cabo de cobre de 1,5 mm², isolamento 750 V - isolação em PVC 70°C</t>
  </si>
  <si>
    <t>Interruptor com 3 teclas simples e placa</t>
  </si>
  <si>
    <t>Tomada 2 x 2P+T de 20 A - 250 V, completa</t>
  </si>
  <si>
    <t>Dispositivo diferencial residual de 25 A x 30 mA - 2 pólos (fase + neutro)</t>
  </si>
  <si>
    <t>Barra de neutro e/ou terra</t>
  </si>
  <si>
    <t>Haste de aterramento de 5/8´ x 2,40 m</t>
  </si>
  <si>
    <t>Tampa para caixa de inspeção cilíndrica, aço galvanizado</t>
  </si>
  <si>
    <t>Caixa de inspeção do terra cilíndrica em PVC rígido, diâmetro de 300 mm - h= 250 mm</t>
  </si>
  <si>
    <t>Conector olhal cabo/haste de 5/8´</t>
  </si>
  <si>
    <t>Cabo de cobre nu, têmpera mole, classe 2, de 10 mm²</t>
  </si>
  <si>
    <t>Mini-disjuntor termomagnético, unipolar 127/220 V, corrente de 10 A até 32 A (tomadas, iluminação e cancela)</t>
  </si>
  <si>
    <t>Supressor de surto monofásico, Fase-Terra, In &gt; ou = 20 kA, Imax. de surto de 65 até 80 kA</t>
  </si>
  <si>
    <t>Lâmpada LED compacta eletrônica ´3U´, base E27, 10 W, 127 V, 6.000K, 900 lumens</t>
  </si>
  <si>
    <t>Mini refletor com lâmpada LED de 30 W, 127 V, 6.000K, 3.000 lumens</t>
  </si>
  <si>
    <t>Luminária retangular de sobrepor tipo calha aberta com refletor e aletas parabólicas para 2 lâmpadas LED 14W</t>
  </si>
  <si>
    <t>Quadro de sobrepor de 200 x 200 x 120 mm, para 8 disjuntores DIN</t>
  </si>
  <si>
    <t>Cód. CPOS</t>
  </si>
  <si>
    <t>Qt</t>
  </si>
  <si>
    <t>Un</t>
  </si>
  <si>
    <t>Lastro de pedra britada</t>
  </si>
  <si>
    <t>Reforma dos Quiosques</t>
  </si>
  <si>
    <t>Hidrorrepelente incolor para fachada à base de silano-siloxano oligomérico disperso em água</t>
  </si>
  <si>
    <t>Lixeira com tampa, 100 litros</t>
  </si>
  <si>
    <t>Guarita de Fibra de Vidro individual</t>
  </si>
  <si>
    <t>Placa para sinalização tátil (início ou final) em braille para corrimão</t>
  </si>
  <si>
    <t>Anel de borracha para sinalização tátil para corrimão, diâmetro de 4,5 cm</t>
  </si>
  <si>
    <t>Reaterro manual para simples regularização sem compactação (Regularização do Piso)</t>
  </si>
  <si>
    <t>Escavação manual em solo de 1ª e 2ª categoria em campo aberto (Regularização do Piso)</t>
  </si>
  <si>
    <t>15.1</t>
  </si>
  <si>
    <t>15.2</t>
  </si>
  <si>
    <t>1.6.1</t>
  </si>
  <si>
    <t>1.6.2</t>
  </si>
  <si>
    <t>1.6.3</t>
  </si>
  <si>
    <t>1.6.4</t>
  </si>
  <si>
    <t>1.9.1</t>
  </si>
  <si>
    <t>1.9.2</t>
  </si>
  <si>
    <t>1.9.3</t>
  </si>
  <si>
    <t>1.6.5</t>
  </si>
  <si>
    <t>Pontilhão em eucalipto citriodora tratado em autoclave com CCA (8 x 2 x 1,5 m)</t>
  </si>
  <si>
    <t>Corrimão eucalipto citriodora tratado em autoclave com CCA - 165 metros</t>
  </si>
  <si>
    <t>Barreira de drenagem eucalipto citriodora tratado em autoclave com CCA - Peça em madeira roliça de 10 cm diâmetro</t>
  </si>
  <si>
    <t>Banco em eucalipto citriodora tratado em autoclave com CCA - 3 unidades (10 x 0,45 x 0,45)</t>
  </si>
  <si>
    <t xml:space="preserve">Madeira roliça de 12 cm diâmetro </t>
  </si>
  <si>
    <t>Madeira roliça de 8 cm diâmetro</t>
  </si>
  <si>
    <t>Madeira roliça de 13 cm diâmetro</t>
  </si>
  <si>
    <t>Madeira roliça de 20 cm diâmetro - 2 peças de 10 m</t>
  </si>
  <si>
    <t>Madeira roliça de 10 cm diâmetro - 5 peças de 0,75 m</t>
  </si>
  <si>
    <t>Madeira roliça de 10 cm diâmetro - 5 peças de 0,45 m</t>
  </si>
  <si>
    <t>1.8.1</t>
  </si>
  <si>
    <t>Guarda-corpo em eucalipto citriodora tratado em autoclave com CCA - 50 metros</t>
  </si>
  <si>
    <t>Madeira roliça de 20 cm diâmetro  - 8 peças de 1,50 m</t>
  </si>
  <si>
    <t>Madeira roliça de 12 cm diâmetro - 2 peças de 8,00 m / 12 peças de 1,30 m / 8 peças de 1,80 m</t>
  </si>
  <si>
    <t>Madeira serrada de 6 x 12  cm - 60 peças de 2,00 m / 8 peças de 3,50 m</t>
  </si>
  <si>
    <t>1.10.1</t>
  </si>
  <si>
    <t>1.10.2</t>
  </si>
  <si>
    <t>1.11</t>
  </si>
  <si>
    <t>1.12</t>
  </si>
  <si>
    <t>Tora meia cana de 15 cm diâmetro - peças de 90 cm</t>
  </si>
  <si>
    <t>Estaca de 5 cm diâmetro - peças de 40 cm</t>
  </si>
  <si>
    <t>1.13</t>
  </si>
  <si>
    <t>h</t>
  </si>
  <si>
    <t>Retirada de peças lineares em madeira com seção superior a 60 cm² (Pilares em madeira roliça existentes ao longo da trilha)</t>
  </si>
  <si>
    <t>Madeira roliça de 15 cm diâmetro - 4 peças de 2,00 m</t>
  </si>
  <si>
    <t>Madeira roliça de 30 cm diâmetro - 2 peças de 2,00 m / 1 peça de 4,00 m</t>
  </si>
  <si>
    <t>Degraus em eucalipto citriodora tratado em autoclave com CCA - 50 degraus</t>
  </si>
  <si>
    <t>Mão-de-Obra de carpintaria -  carpinteiros</t>
  </si>
  <si>
    <t>Mão-de-Obra de carpintaria -  ajudantes</t>
  </si>
  <si>
    <t>02.08.020</t>
  </si>
  <si>
    <t>04.02.050</t>
  </si>
  <si>
    <t>04.02.030</t>
  </si>
  <si>
    <t>Retirada de peças lineares em madeira com seção superior a 60 cm²</t>
  </si>
  <si>
    <t>03.02.040</t>
  </si>
  <si>
    <t>Demolição manual de alvenaria de elevação ou elemento vazado, incluindo revestimento</t>
  </si>
  <si>
    <t>03.04.020</t>
  </si>
  <si>
    <t>03.01.040</t>
  </si>
  <si>
    <t>Demolição manual de concreto armado</t>
  </si>
  <si>
    <t>04.11.120</t>
  </si>
  <si>
    <t>Retirada de torneira ou chuveiro</t>
  </si>
  <si>
    <t>09.01.030</t>
  </si>
  <si>
    <t>Forma em madeira comum para estrutura</t>
  </si>
  <si>
    <t>11.03.090</t>
  </si>
  <si>
    <t>Concreto preparado no local, fck = 20,0 MPa</t>
  </si>
  <si>
    <t>11.16.040</t>
  </si>
  <si>
    <t>Lançamento e adensamento de concreto ou massa em fundação</t>
  </si>
  <si>
    <t>14.04.210</t>
  </si>
  <si>
    <t>Alvenaria de bloco cerâmico de vedação, uso revestido, de 14 cm</t>
  </si>
  <si>
    <t>17.02.020</t>
  </si>
  <si>
    <t>17.02.120</t>
  </si>
  <si>
    <t>17.02.220</t>
  </si>
  <si>
    <t>33.10.030</t>
  </si>
  <si>
    <t>Tinta acrílica antimofo em massa, inclusive preparo</t>
  </si>
  <si>
    <t>17.03.020</t>
  </si>
  <si>
    <t>Cimentado desempenado</t>
  </si>
  <si>
    <t>33.05.010</t>
  </si>
  <si>
    <t>17.03.200</t>
  </si>
  <si>
    <t>Degrau em cimentado</t>
  </si>
  <si>
    <t>15.01.010</t>
  </si>
  <si>
    <t>16.02.030</t>
  </si>
  <si>
    <t>16.02.230</t>
  </si>
  <si>
    <t>Cumeeira de barro emboçado tipos: plan, romana, italiana, francesa e paulistinha</t>
  </si>
  <si>
    <t>24.02.040</t>
  </si>
  <si>
    <t>Porta/portão tipo gradil sob medida</t>
  </si>
  <si>
    <t>Porta/portão tipo gradil sob medida (para fechamento da churrasqueira)</t>
  </si>
  <si>
    <t>33.11.020</t>
  </si>
  <si>
    <t>Esmalte em superfície metálica, inclusive preparo</t>
  </si>
  <si>
    <t>Esmalte em superfície metálica, inclusive preparo (cor cinza escuro para pintura do gradil da churrasqueira)</t>
  </si>
  <si>
    <t>44.02.060</t>
  </si>
  <si>
    <t>Tampo/bancada em granito com espessura de 3 cm</t>
  </si>
  <si>
    <t>44.06.300</t>
  </si>
  <si>
    <t>44.03.590</t>
  </si>
  <si>
    <t>44.20.010</t>
  </si>
  <si>
    <t>Sifão plástico sanfonado universal de 1´</t>
  </si>
  <si>
    <t>97.02.210</t>
  </si>
  <si>
    <t>Placa de sinalização em PVC para ambientes</t>
  </si>
  <si>
    <t>Placa de sinalização em PVC para ambientes (Tamanho A2 420x594mm)</t>
  </si>
  <si>
    <t>06.01.020</t>
  </si>
  <si>
    <t>08.05.100</t>
  </si>
  <si>
    <t>55.01.020</t>
  </si>
  <si>
    <t>17.01.120</t>
  </si>
  <si>
    <t>55.01.140</t>
  </si>
  <si>
    <t>35.04.120</t>
  </si>
  <si>
    <t>Banco em concreto pré-moldado, dimensões 150 x 45 x 45 cm</t>
  </si>
  <si>
    <t>04.03.020</t>
  </si>
  <si>
    <t>16.40.080</t>
  </si>
  <si>
    <t>55.01.130</t>
  </si>
  <si>
    <t>Limpeza e lavagem de superfície revestida com material cerâmico ou pastilhas por hidrojateamento com rejuntamento</t>
  </si>
  <si>
    <t>02.09.040</t>
  </si>
  <si>
    <t>33.09.020</t>
  </si>
  <si>
    <t>Borracha clorada para faixas demarcatórias</t>
  </si>
  <si>
    <t>97.04.010</t>
  </si>
  <si>
    <t>30.06.100</t>
  </si>
  <si>
    <t>Sinalização com pictograma para vaga de estacionamento (Mobilidade reduzida)</t>
  </si>
  <si>
    <t>30.06.090</t>
  </si>
  <si>
    <t>34.05.300</t>
  </si>
  <si>
    <t>97.05.100</t>
  </si>
  <si>
    <t>97.05.130</t>
  </si>
  <si>
    <t>Colocação de placa em suporte de madeira / metálico - solo</t>
  </si>
  <si>
    <t>09.01.020</t>
  </si>
  <si>
    <t>Forma em madeira comum para fundação</t>
  </si>
  <si>
    <t>11.01.100</t>
  </si>
  <si>
    <t>Concreto usinado, fck = 20,0 MPa</t>
  </si>
  <si>
    <t>11.18.180</t>
  </si>
  <si>
    <t>04.09.100</t>
  </si>
  <si>
    <t>Retirada de guarda-corpo ou gradil em geral</t>
  </si>
  <si>
    <t>24.03.040</t>
  </si>
  <si>
    <t>Esmalte em superfície metálica, inclusive preparo (cor branco)</t>
  </si>
  <si>
    <t>Sinalização vertical em placa de aço galvanizada com pintura em esmalte sintético (placa orientativa academia ao ar livre)</t>
  </si>
  <si>
    <t>Sinalização vertical em placa de aço galvanizada com pintura em esmalte sintético  (placa orientativa academia ao ar livre)</t>
  </si>
  <si>
    <t>30.06.110</t>
  </si>
  <si>
    <t>30.12.010</t>
  </si>
  <si>
    <t>54.06.040</t>
  </si>
  <si>
    <t>Guia pré-moldada reta tipo PMSP 100 - fck 25 MPa</t>
  </si>
  <si>
    <t>Limpeza de superfície com hidrojateamento (Pista de skate)</t>
  </si>
  <si>
    <t>35.05.200</t>
  </si>
  <si>
    <t>35.05.210</t>
  </si>
  <si>
    <t>35.05.220</t>
  </si>
  <si>
    <t>35.05.240</t>
  </si>
  <si>
    <t>Gira-gira em ferro com assento de madeira (8 lugares)</t>
  </si>
  <si>
    <t>32.17.040</t>
  </si>
  <si>
    <t>33.06.020</t>
  </si>
  <si>
    <t>Acrílico para quadras e pisos cimentados</t>
  </si>
  <si>
    <t>44.03.640</t>
  </si>
  <si>
    <t>04.08.020</t>
  </si>
  <si>
    <t>04.08.060</t>
  </si>
  <si>
    <t>03.10.080</t>
  </si>
  <si>
    <t>04.10.020</t>
  </si>
  <si>
    <t>04.09.080</t>
  </si>
  <si>
    <t>03.03.040</t>
  </si>
  <si>
    <t>03.03.060</t>
  </si>
  <si>
    <t>23.20.330</t>
  </si>
  <si>
    <t>28.01.040</t>
  </si>
  <si>
    <t>28.01.550</t>
  </si>
  <si>
    <t>26.04.030</t>
  </si>
  <si>
    <t>44.04.030</t>
  </si>
  <si>
    <t>24.08.040</t>
  </si>
  <si>
    <t>30.06.010</t>
  </si>
  <si>
    <t>30.06.030</t>
  </si>
  <si>
    <t>32.17.030</t>
  </si>
  <si>
    <t>33.12.010</t>
  </si>
  <si>
    <t>16.03.020</t>
  </si>
  <si>
    <t>16.03.300</t>
  </si>
  <si>
    <t>14.28.030</t>
  </si>
  <si>
    <t>33.03.760</t>
  </si>
  <si>
    <t>35.03.030</t>
  </si>
  <si>
    <t>11.18.020</t>
  </si>
  <si>
    <t>06.11.040</t>
  </si>
  <si>
    <t>38.01.060</t>
  </si>
  <si>
    <t>38.01.040</t>
  </si>
  <si>
    <t>39.02.016</t>
  </si>
  <si>
    <t>39.02.020</t>
  </si>
  <si>
    <t>39.02.010</t>
  </si>
  <si>
    <t>40.06.500</t>
  </si>
  <si>
    <t>40.07.020</t>
  </si>
  <si>
    <t>37.13.800</t>
  </si>
  <si>
    <t>40.05.060</t>
  </si>
  <si>
    <t>40.04.460</t>
  </si>
  <si>
    <t>37.17.060</t>
  </si>
  <si>
    <t>37.02.060</t>
  </si>
  <si>
    <t>37.20.080</t>
  </si>
  <si>
    <t>42.05.200</t>
  </si>
  <si>
    <t>42.05.300</t>
  </si>
  <si>
    <t>42.05.310</t>
  </si>
  <si>
    <t>11.18.040</t>
  </si>
  <si>
    <t>42.05.160</t>
  </si>
  <si>
    <t>39.04.040</t>
  </si>
  <si>
    <t>37.24.040</t>
  </si>
  <si>
    <t>06.11.020</t>
  </si>
  <si>
    <t> 27,32</t>
  </si>
  <si>
    <t>49.03.020</t>
  </si>
  <si>
    <t>41.07.420</t>
  </si>
  <si>
    <t xml:space="preserve">total </t>
  </si>
  <si>
    <t>18.11.042</t>
  </si>
  <si>
    <t>Revestimento em placa cerâmica esmaltada de 20x20 cm, tipo monocolor, assentado e rejuntado com argamassa industrializada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</si>
</sst>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 * #,##0.00_)\ _R_$_ ;_ * \(#,##0.00\)\ _R_$_ ;_ * &quot;-&quot;??_)\ _R_$_ ;_ @_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Ecofont Vera Sans"/>
      <family val="2"/>
    </font>
    <font>
      <b/>
      <sz val="10"/>
      <name val="Ecofont Vera Sans"/>
      <family val="2"/>
    </font>
    <font>
      <sz val="10"/>
      <name val="Ecofont Vera Sans"/>
      <family val="2"/>
    </font>
    <font>
      <sz val="10"/>
      <name val="Courier"/>
      <family val="3"/>
    </font>
    <font>
      <b/>
      <sz val="12"/>
      <name val="Ecofont Vera Sans"/>
      <family val="2"/>
    </font>
    <font>
      <sz val="12"/>
      <name val="Ecofont Vera Sans"/>
      <family val="2"/>
    </font>
    <font>
      <b/>
      <sz val="14"/>
      <name val="Ecofont Vera Sans"/>
      <family val="2"/>
    </font>
    <font>
      <b/>
      <sz val="16"/>
      <name val="Ecofont Vera Sans"/>
      <family val="2"/>
    </font>
    <font>
      <sz val="11"/>
      <name val="Ecofont Vera Sans"/>
      <family val="2"/>
    </font>
    <font>
      <b/>
      <sz val="8"/>
      <name val="Ecofont Vera Sans"/>
      <family val="2"/>
    </font>
    <font>
      <sz val="8"/>
      <name val="Ecofont Vera Sans"/>
      <family val="2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b/>
      <sz val="11"/>
      <color theme="1"/>
      <name val="Ecofont Vera Sans"/>
      <family val="2"/>
    </font>
    <font>
      <sz val="10"/>
      <color theme="1"/>
      <name val="Ecofont Vera Sans"/>
      <family val="2"/>
    </font>
    <font>
      <sz val="11"/>
      <color rgb="FF000000"/>
      <name val="Ecofont Vera Sans"/>
      <family val="2"/>
    </font>
    <font>
      <sz val="11"/>
      <color indexed="8"/>
      <name val="Calibri"/>
      <family val="2"/>
      <scheme val="minor"/>
    </font>
    <font>
      <sz val="11"/>
      <color indexed="8"/>
      <name val="Ecofont Vera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</patternFill>
    </fill>
  </fills>
  <borders count="8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indexed="64"/>
      </left>
      <right style="hair">
        <color rgb="FF000000"/>
      </right>
      <top/>
      <bottom style="hair">
        <color indexed="64"/>
      </bottom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/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/>
      <diagonal/>
    </border>
    <border>
      <left style="hair">
        <color indexed="64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rgb="FF00000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rgb="FF000000"/>
      </top>
      <bottom style="hair">
        <color indexed="64"/>
      </bottom>
      <diagonal/>
    </border>
  </borders>
  <cellStyleXfs count="12">
    <xf numFmtId="0" fontId="0" fillId="0" borderId="0"/>
    <xf numFmtId="0" fontId="14" fillId="0" borderId="0"/>
    <xf numFmtId="0" fontId="13" fillId="0" borderId="0"/>
    <xf numFmtId="0" fontId="1" fillId="0" borderId="0"/>
    <xf numFmtId="0" fontId="13" fillId="0" borderId="0"/>
    <xf numFmtId="0" fontId="14" fillId="0" borderId="0"/>
    <xf numFmtId="0" fontId="5" fillId="0" borderId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875">
    <xf numFmtId="0" fontId="0" fillId="0" borderId="0" xfId="0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59" xfId="0" applyFont="1" applyBorder="1" applyAlignment="1">
      <alignment vertical="center" wrapText="1"/>
    </xf>
    <xf numFmtId="43" fontId="2" fillId="2" borderId="1" xfId="7" applyFont="1" applyFill="1" applyBorder="1" applyAlignment="1">
      <alignment horizontal="center" vertical="center" wrapText="1"/>
    </xf>
    <xf numFmtId="43" fontId="15" fillId="2" borderId="2" xfId="7" applyFont="1" applyFill="1" applyBorder="1" applyAlignment="1">
      <alignment horizontal="center" vertical="center"/>
    </xf>
    <xf numFmtId="43" fontId="14" fillId="0" borderId="0" xfId="7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59" xfId="0" applyFont="1" applyBorder="1" applyAlignment="1">
      <alignment horizontal="center" vertical="center" wrapText="1"/>
    </xf>
    <xf numFmtId="4" fontId="14" fillId="0" borderId="59" xfId="0" applyNumberFormat="1" applyFont="1" applyBorder="1" applyAlignment="1">
      <alignment vertical="center" wrapText="1"/>
    </xf>
    <xf numFmtId="4" fontId="3" fillId="0" borderId="0" xfId="6" applyNumberFormat="1" applyFont="1" applyBorder="1" applyAlignment="1">
      <alignment horizontal="center" vertical="center" wrapText="1"/>
    </xf>
    <xf numFmtId="0" fontId="4" fillId="0" borderId="0" xfId="6" applyNumberFormat="1" applyFont="1" applyBorder="1" applyAlignment="1" applyProtection="1">
      <alignment horizontal="center" vertical="center" wrapText="1"/>
    </xf>
    <xf numFmtId="4" fontId="4" fillId="0" borderId="0" xfId="6" applyNumberFormat="1" applyFont="1" applyBorder="1" applyAlignment="1" applyProtection="1">
      <alignment horizontal="left" vertical="center" wrapText="1"/>
    </xf>
    <xf numFmtId="2" fontId="4" fillId="0" borderId="0" xfId="6" applyNumberFormat="1" applyFont="1" applyBorder="1" applyAlignment="1">
      <alignment horizontal="center" vertical="center" wrapText="1"/>
    </xf>
    <xf numFmtId="4" fontId="4" fillId="0" borderId="0" xfId="6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9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9" applyNumberFormat="1" applyFont="1" applyFill="1" applyBorder="1" applyAlignment="1">
      <alignment horizontal="center" vertical="center" wrapText="1"/>
    </xf>
    <xf numFmtId="4" fontId="6" fillId="0" borderId="0" xfId="9" applyNumberFormat="1" applyFont="1" applyFill="1" applyBorder="1" applyAlignment="1">
      <alignment horizontal="right" vertical="center" wrapText="1"/>
    </xf>
    <xf numFmtId="0" fontId="4" fillId="0" borderId="0" xfId="9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9" applyNumberFormat="1" applyFont="1" applyFill="1" applyBorder="1" applyAlignment="1">
      <alignment horizontal="center" vertical="center" wrapText="1"/>
    </xf>
    <xf numFmtId="4" fontId="4" fillId="0" borderId="0" xfId="9" applyNumberFormat="1" applyFont="1" applyFill="1" applyBorder="1" applyAlignment="1">
      <alignment horizontal="right" vertical="center" wrapText="1"/>
    </xf>
    <xf numFmtId="4" fontId="16" fillId="0" borderId="0" xfId="1" applyNumberFormat="1" applyFont="1" applyFill="1" applyBorder="1" applyAlignment="1">
      <alignment horizontal="center" vertical="center" wrapText="1"/>
    </xf>
    <xf numFmtId="4" fontId="4" fillId="0" borderId="0" xfId="6" quotePrefix="1" applyNumberFormat="1" applyFont="1" applyFill="1" applyBorder="1" applyAlignment="1" applyProtection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2" applyFont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4" fontId="4" fillId="0" borderId="0" xfId="6" applyNumberFormat="1" applyFont="1" applyFill="1" applyBorder="1" applyAlignment="1" applyProtection="1">
      <alignment horizontal="right" vertical="center" wrapText="1"/>
    </xf>
    <xf numFmtId="4" fontId="4" fillId="0" borderId="0" xfId="6" applyNumberFormat="1" applyFont="1" applyBorder="1" applyAlignment="1" applyProtection="1">
      <alignment horizontal="right" vertical="center" wrapText="1"/>
    </xf>
    <xf numFmtId="4" fontId="4" fillId="0" borderId="0" xfId="6" applyNumberFormat="1" applyFont="1" applyBorder="1" applyAlignment="1">
      <alignment horizontal="center" vertical="center" wrapText="1"/>
    </xf>
    <xf numFmtId="4" fontId="3" fillId="0" borderId="0" xfId="6" applyNumberFormat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left" vertical="center" wrapText="1"/>
    </xf>
    <xf numFmtId="4" fontId="16" fillId="0" borderId="0" xfId="1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4" fontId="14" fillId="0" borderId="0" xfId="0" applyNumberFormat="1" applyFont="1" applyBorder="1" applyAlignment="1">
      <alignment vertical="center" wrapText="1"/>
    </xf>
    <xf numFmtId="4" fontId="16" fillId="0" borderId="0" xfId="2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4" fontId="3" fillId="0" borderId="0" xfId="6" applyNumberFormat="1" applyFont="1" applyBorder="1" applyAlignment="1" applyProtection="1">
      <alignment horizontal="center" vertical="center" wrapText="1"/>
      <protection locked="0"/>
    </xf>
    <xf numFmtId="0" fontId="4" fillId="0" borderId="0" xfId="7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4" fillId="0" borderId="0" xfId="7" applyNumberFormat="1" applyFont="1" applyFill="1" applyBorder="1" applyAlignment="1">
      <alignment horizontal="center" vertical="center" wrapText="1"/>
    </xf>
    <xf numFmtId="4" fontId="4" fillId="0" borderId="0" xfId="7" applyNumberFormat="1" applyFont="1" applyFill="1" applyBorder="1" applyAlignment="1">
      <alignment horizontal="right" vertical="center" wrapText="1"/>
    </xf>
    <xf numFmtId="1" fontId="3" fillId="0" borderId="0" xfId="6" applyNumberFormat="1" applyFont="1" applyBorder="1" applyAlignment="1">
      <alignment horizontal="center" vertical="center" wrapText="1"/>
    </xf>
    <xf numFmtId="1" fontId="6" fillId="0" borderId="0" xfId="6" applyNumberFormat="1" applyFont="1" applyBorder="1" applyAlignment="1" applyProtection="1">
      <alignment horizontal="center" vertical="center" wrapText="1"/>
    </xf>
    <xf numFmtId="1" fontId="6" fillId="0" borderId="0" xfId="6" applyNumberFormat="1" applyFont="1" applyBorder="1" applyAlignment="1">
      <alignment horizontal="center" vertical="center" wrapText="1"/>
    </xf>
    <xf numFmtId="1" fontId="7" fillId="0" borderId="0" xfId="6" applyNumberFormat="1" applyFont="1" applyBorder="1" applyAlignment="1">
      <alignment horizontal="center" vertical="center" wrapText="1"/>
    </xf>
    <xf numFmtId="1" fontId="7" fillId="0" borderId="0" xfId="6" applyNumberFormat="1" applyFont="1" applyFill="1" applyBorder="1" applyAlignment="1">
      <alignment horizontal="center" vertical="center" wrapText="1"/>
    </xf>
    <xf numFmtId="1" fontId="6" fillId="0" borderId="0" xfId="6" applyNumberFormat="1" applyFont="1" applyFill="1" applyBorder="1" applyAlignment="1">
      <alignment horizontal="center" vertical="center" wrapText="1"/>
    </xf>
    <xf numFmtId="1" fontId="6" fillId="0" borderId="0" xfId="6" applyNumberFormat="1" applyFont="1" applyBorder="1" applyAlignment="1" applyProtection="1">
      <alignment horizontal="center" vertical="center" wrapText="1"/>
      <protection locked="0"/>
    </xf>
    <xf numFmtId="0" fontId="16" fillId="0" borderId="0" xfId="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" fontId="4" fillId="0" borderId="0" xfId="6" applyNumberFormat="1" applyFont="1" applyFill="1" applyBorder="1" applyAlignment="1" applyProtection="1">
      <alignment horizontal="left" vertical="center" wrapText="1"/>
    </xf>
    <xf numFmtId="0" fontId="4" fillId="0" borderId="0" xfId="6" applyFont="1" applyFill="1" applyBorder="1" applyAlignment="1" applyProtection="1">
      <alignment horizontal="center" vertical="center" wrapText="1"/>
    </xf>
    <xf numFmtId="4" fontId="4" fillId="0" borderId="0" xfId="6" applyNumberFormat="1" applyFont="1" applyFill="1" applyBorder="1" applyAlignment="1" applyProtection="1">
      <alignment horizontal="center" vertical="center" wrapText="1"/>
    </xf>
    <xf numFmtId="4" fontId="3" fillId="0" borderId="0" xfId="6" quotePrefix="1" applyNumberFormat="1" applyFont="1" applyFill="1" applyBorder="1" applyAlignment="1" applyProtection="1">
      <alignment horizontal="right" vertical="center" wrapText="1"/>
    </xf>
    <xf numFmtId="4" fontId="3" fillId="0" borderId="0" xfId="6" applyNumberFormat="1" applyFont="1" applyFill="1" applyBorder="1" applyAlignment="1" applyProtection="1">
      <alignment horizontal="right" vertical="center" wrapText="1"/>
    </xf>
    <xf numFmtId="4" fontId="6" fillId="0" borderId="0" xfId="6" applyNumberFormat="1" applyFont="1" applyFill="1" applyBorder="1" applyAlignment="1" applyProtection="1">
      <alignment horizontal="left" vertical="center" wrapText="1"/>
    </xf>
    <xf numFmtId="4" fontId="4" fillId="0" borderId="0" xfId="6" applyNumberFormat="1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vertical="center" wrapText="1"/>
    </xf>
    <xf numFmtId="0" fontId="16" fillId="0" borderId="0" xfId="1" applyFont="1" applyFill="1" applyBorder="1" applyAlignment="1">
      <alignment horizontal="right" vertical="center" wrapText="1"/>
    </xf>
    <xf numFmtId="0" fontId="16" fillId="0" borderId="0" xfId="2" applyFont="1" applyFill="1" applyBorder="1" applyAlignment="1">
      <alignment horizontal="left" vertical="center" wrapText="1"/>
    </xf>
    <xf numFmtId="4" fontId="4" fillId="0" borderId="0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7" applyNumberFormat="1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4" fontId="4" fillId="2" borderId="4" xfId="7" applyNumberFormat="1" applyFont="1" applyFill="1" applyBorder="1" applyAlignment="1">
      <alignment horizontal="right" vertical="center" wrapText="1"/>
    </xf>
    <xf numFmtId="4" fontId="10" fillId="0" borderId="0" xfId="6" quotePrefix="1" applyNumberFormat="1" applyFont="1" applyFill="1" applyBorder="1" applyAlignment="1" applyProtection="1">
      <alignment horizontal="right" vertical="center" wrapText="1"/>
    </xf>
    <xf numFmtId="4" fontId="10" fillId="0" borderId="5" xfId="6" quotePrefix="1" applyNumberFormat="1" applyFont="1" applyFill="1" applyBorder="1" applyAlignment="1" applyProtection="1">
      <alignment horizontal="right" vertical="center" wrapText="1"/>
    </xf>
    <xf numFmtId="4" fontId="10" fillId="0" borderId="6" xfId="6" applyNumberFormat="1" applyFont="1" applyBorder="1" applyAlignment="1" applyProtection="1">
      <alignment horizontal="left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 wrapText="1"/>
    </xf>
    <xf numFmtId="4" fontId="14" fillId="0" borderId="0" xfId="1" applyNumberFormat="1" applyFont="1" applyFill="1" applyBorder="1" applyAlignment="1">
      <alignment horizontal="right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right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left" vertical="center" wrapText="1"/>
    </xf>
    <xf numFmtId="4" fontId="14" fillId="0" borderId="8" xfId="1" applyNumberFormat="1" applyFont="1" applyBorder="1" applyAlignment="1">
      <alignment horizontal="right" vertical="center" wrapText="1"/>
    </xf>
    <xf numFmtId="4" fontId="14" fillId="0" borderId="9" xfId="1" applyNumberFormat="1" applyFont="1" applyBorder="1" applyAlignment="1">
      <alignment horizontal="right" vertical="center" wrapText="1"/>
    </xf>
    <xf numFmtId="0" fontId="14" fillId="0" borderId="5" xfId="1" applyFont="1" applyBorder="1" applyAlignment="1">
      <alignment horizontal="center" vertical="center" wrapText="1"/>
    </xf>
    <xf numFmtId="0" fontId="10" fillId="3" borderId="0" xfId="6" applyFont="1" applyFill="1" applyBorder="1" applyAlignment="1" applyProtection="1">
      <alignment horizontal="center" vertical="center" wrapText="1"/>
    </xf>
    <xf numFmtId="4" fontId="10" fillId="3" borderId="0" xfId="6" applyNumberFormat="1" applyFont="1" applyFill="1" applyBorder="1" applyAlignment="1" applyProtection="1">
      <alignment horizontal="right" vertical="center" wrapText="1"/>
    </xf>
    <xf numFmtId="0" fontId="10" fillId="3" borderId="10" xfId="6" applyFont="1" applyFill="1" applyBorder="1" applyAlignment="1" applyProtection="1">
      <alignment horizontal="center" vertical="center" wrapText="1"/>
    </xf>
    <xf numFmtId="4" fontId="10" fillId="3" borderId="10" xfId="6" applyNumberFormat="1" applyFont="1" applyFill="1" applyBorder="1" applyAlignment="1" applyProtection="1">
      <alignment horizontal="right" vertical="center" wrapText="1"/>
    </xf>
    <xf numFmtId="4" fontId="2" fillId="3" borderId="5" xfId="6" applyNumberFormat="1" applyFont="1" applyFill="1" applyBorder="1" applyAlignment="1" applyProtection="1">
      <alignment horizontal="left" vertical="center" wrapText="1"/>
    </xf>
    <xf numFmtId="4" fontId="10" fillId="3" borderId="3" xfId="6" applyNumberFormat="1" applyFont="1" applyFill="1" applyBorder="1" applyAlignment="1" applyProtection="1">
      <alignment horizontal="right" vertical="center" wrapText="1"/>
    </xf>
    <xf numFmtId="4" fontId="10" fillId="3" borderId="3" xfId="6" quotePrefix="1" applyNumberFormat="1" applyFont="1" applyFill="1" applyBorder="1" applyAlignment="1" applyProtection="1">
      <alignment horizontal="right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right" vertical="center" wrapText="1"/>
    </xf>
    <xf numFmtId="0" fontId="14" fillId="3" borderId="5" xfId="1" applyFont="1" applyFill="1" applyBorder="1" applyAlignment="1">
      <alignment horizontal="center" vertical="center" wrapText="1"/>
    </xf>
    <xf numFmtId="4" fontId="2" fillId="0" borderId="3" xfId="6" quotePrefix="1" applyNumberFormat="1" applyFont="1" applyFill="1" applyBorder="1" applyAlignment="1" applyProtection="1">
      <alignment horizontal="right" vertical="center" wrapText="1"/>
    </xf>
    <xf numFmtId="4" fontId="2" fillId="0" borderId="5" xfId="6" quotePrefix="1" applyNumberFormat="1" applyFont="1" applyFill="1" applyBorder="1" applyAlignment="1" applyProtection="1">
      <alignment horizontal="right" vertical="center" wrapText="1"/>
    </xf>
    <xf numFmtId="4" fontId="2" fillId="0" borderId="0" xfId="6" quotePrefix="1" applyNumberFormat="1" applyFont="1" applyFill="1" applyBorder="1" applyAlignment="1" applyProtection="1">
      <alignment horizontal="right" vertical="center" wrapText="1"/>
    </xf>
    <xf numFmtId="4" fontId="10" fillId="0" borderId="5" xfId="6" applyNumberFormat="1" applyFont="1" applyFill="1" applyBorder="1" applyAlignment="1" applyProtection="1">
      <alignment horizontal="right" vertical="center" wrapText="1"/>
    </xf>
    <xf numFmtId="4" fontId="10" fillId="0" borderId="11" xfId="6" applyNumberFormat="1" applyFont="1" applyFill="1" applyBorder="1" applyAlignment="1" applyProtection="1">
      <alignment horizontal="center" vertical="center" wrapText="1"/>
    </xf>
    <xf numFmtId="4" fontId="10" fillId="0" borderId="12" xfId="6" applyNumberFormat="1" applyFont="1" applyFill="1" applyBorder="1" applyAlignment="1" applyProtection="1">
      <alignment horizontal="center" vertical="center" wrapText="1"/>
    </xf>
    <xf numFmtId="0" fontId="10" fillId="0" borderId="6" xfId="6" applyNumberFormat="1" applyFont="1" applyBorder="1" applyAlignment="1" applyProtection="1">
      <alignment horizontal="center" vertical="center" wrapText="1"/>
    </xf>
    <xf numFmtId="0" fontId="10" fillId="3" borderId="6" xfId="6" applyNumberFormat="1" applyFont="1" applyFill="1" applyBorder="1" applyAlignment="1" applyProtection="1">
      <alignment horizontal="center" vertical="center" wrapText="1"/>
    </xf>
    <xf numFmtId="4" fontId="2" fillId="3" borderId="6" xfId="6" applyNumberFormat="1" applyFont="1" applyFill="1" applyBorder="1" applyAlignment="1" applyProtection="1">
      <alignment horizontal="left" vertical="center" wrapText="1"/>
    </xf>
    <xf numFmtId="0" fontId="10" fillId="0" borderId="10" xfId="6" applyFont="1" applyBorder="1" applyAlignment="1" applyProtection="1">
      <alignment horizontal="center" vertical="center" wrapText="1"/>
    </xf>
    <xf numFmtId="4" fontId="10" fillId="3" borderId="7" xfId="6" applyNumberFormat="1" applyFont="1" applyFill="1" applyBorder="1" applyAlignment="1" applyProtection="1">
      <alignment horizontal="right" vertical="center" wrapText="1"/>
    </xf>
    <xf numFmtId="4" fontId="10" fillId="0" borderId="10" xfId="6" applyNumberFormat="1" applyFont="1" applyBorder="1" applyAlignment="1" applyProtection="1">
      <alignment horizontal="right" vertical="center" wrapText="1"/>
    </xf>
    <xf numFmtId="4" fontId="10" fillId="3" borderId="7" xfId="6" quotePrefix="1" applyNumberFormat="1" applyFont="1" applyFill="1" applyBorder="1" applyAlignment="1" applyProtection="1">
      <alignment horizontal="right" vertical="center" wrapText="1"/>
    </xf>
    <xf numFmtId="4" fontId="10" fillId="0" borderId="6" xfId="6" quotePrefix="1" applyNumberFormat="1" applyFont="1" applyFill="1" applyBorder="1" applyAlignment="1" applyProtection="1">
      <alignment horizontal="righ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0" fillId="3" borderId="5" xfId="6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10" xfId="1" applyFont="1" applyBorder="1" applyAlignment="1">
      <alignment horizontal="right" vertical="center" wrapText="1"/>
    </xf>
    <xf numFmtId="0" fontId="14" fillId="3" borderId="5" xfId="1" applyFont="1" applyFill="1" applyBorder="1" applyAlignment="1">
      <alignment horizontal="right" vertical="center" wrapText="1"/>
    </xf>
    <xf numFmtId="0" fontId="14" fillId="0" borderId="3" xfId="1" applyFont="1" applyBorder="1" applyAlignment="1">
      <alignment horizontal="left" vertical="center" wrapText="1"/>
    </xf>
    <xf numFmtId="43" fontId="2" fillId="2" borderId="13" xfId="7" applyFont="1" applyFill="1" applyBorder="1" applyAlignment="1">
      <alignment horizontal="center" vertical="center" wrapText="1"/>
    </xf>
    <xf numFmtId="4" fontId="2" fillId="3" borderId="8" xfId="9" applyNumberFormat="1" applyFont="1" applyFill="1" applyBorder="1" applyAlignment="1">
      <alignment horizontal="center" vertical="center" wrapText="1"/>
    </xf>
    <xf numFmtId="4" fontId="2" fillId="3" borderId="8" xfId="9" applyNumberFormat="1" applyFont="1" applyFill="1" applyBorder="1" applyAlignment="1">
      <alignment horizontal="right" vertical="center" wrapText="1"/>
    </xf>
    <xf numFmtId="4" fontId="4" fillId="2" borderId="14" xfId="7" applyNumberFormat="1" applyFont="1" applyFill="1" applyBorder="1" applyAlignment="1">
      <alignment horizontal="right" vertical="center" wrapText="1"/>
    </xf>
    <xf numFmtId="4" fontId="8" fillId="2" borderId="15" xfId="7" applyNumberFormat="1" applyFont="1" applyFill="1" applyBorder="1" applyAlignment="1">
      <alignment horizontal="right" vertical="center" wrapText="1"/>
    </xf>
    <xf numFmtId="4" fontId="6" fillId="2" borderId="16" xfId="7" applyNumberFormat="1" applyFont="1" applyFill="1" applyBorder="1" applyAlignment="1">
      <alignment horizontal="right" vertical="center" wrapText="1"/>
    </xf>
    <xf numFmtId="4" fontId="9" fillId="2" borderId="17" xfId="7" applyNumberFormat="1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" fontId="10" fillId="0" borderId="20" xfId="6" applyNumberFormat="1" applyFont="1" applyFill="1" applyBorder="1" applyAlignment="1" applyProtection="1">
      <alignment horizontal="right" vertical="center" wrapText="1"/>
    </xf>
    <xf numFmtId="4" fontId="10" fillId="0" borderId="11" xfId="6" applyNumberFormat="1" applyFont="1" applyBorder="1" applyAlignment="1">
      <alignment horizontal="center" vertical="center" wrapText="1"/>
    </xf>
    <xf numFmtId="4" fontId="10" fillId="0" borderId="21" xfId="6" applyNumberFormat="1" applyFont="1" applyBorder="1" applyAlignment="1">
      <alignment horizontal="center" vertical="center" wrapText="1"/>
    </xf>
    <xf numFmtId="4" fontId="2" fillId="0" borderId="16" xfId="6" applyNumberFormat="1" applyFont="1" applyFill="1" applyBorder="1" applyAlignment="1" applyProtection="1">
      <alignment horizontal="right" vertical="center" wrapText="1"/>
    </xf>
    <xf numFmtId="0" fontId="2" fillId="3" borderId="21" xfId="0" applyFont="1" applyFill="1" applyBorder="1" applyAlignment="1">
      <alignment horizontal="center" vertical="center" wrapText="1"/>
    </xf>
    <xf numFmtId="4" fontId="10" fillId="3" borderId="22" xfId="6" applyNumberFormat="1" applyFont="1" applyFill="1" applyBorder="1" applyAlignment="1" applyProtection="1">
      <alignment horizontal="right" vertical="center" wrapText="1"/>
    </xf>
    <xf numFmtId="4" fontId="10" fillId="0" borderId="23" xfId="6" applyNumberFormat="1" applyFont="1" applyFill="1" applyBorder="1" applyAlignment="1" applyProtection="1">
      <alignment horizontal="right" vertical="center" wrapText="1"/>
    </xf>
    <xf numFmtId="4" fontId="2" fillId="0" borderId="24" xfId="6" applyNumberFormat="1" applyFont="1" applyFill="1" applyBorder="1" applyAlignment="1" applyProtection="1">
      <alignment horizontal="right" vertical="center" wrapText="1"/>
    </xf>
    <xf numFmtId="0" fontId="2" fillId="3" borderId="12" xfId="0" applyFont="1" applyFill="1" applyBorder="1" applyAlignment="1">
      <alignment horizontal="center" vertical="center" wrapText="1"/>
    </xf>
    <xf numFmtId="4" fontId="10" fillId="3" borderId="24" xfId="6" applyNumberFormat="1" applyFont="1" applyFill="1" applyBorder="1" applyAlignment="1" applyProtection="1">
      <alignment horizontal="right" vertical="center" wrapText="1"/>
    </xf>
    <xf numFmtId="4" fontId="10" fillId="0" borderId="25" xfId="6" applyNumberFormat="1" applyFont="1" applyFill="1" applyBorder="1" applyAlignment="1" applyProtection="1">
      <alignment horizontal="center" vertical="center" wrapText="1"/>
    </xf>
    <xf numFmtId="4" fontId="2" fillId="0" borderId="26" xfId="6" applyNumberFormat="1" applyFont="1" applyFill="1" applyBorder="1" applyAlignment="1" applyProtection="1">
      <alignment horizontal="right" vertical="center" wrapText="1"/>
    </xf>
    <xf numFmtId="4" fontId="10" fillId="3" borderId="16" xfId="6" applyNumberFormat="1" applyFont="1" applyFill="1" applyBorder="1" applyAlignment="1" applyProtection="1">
      <alignment horizontal="right" vertical="center" wrapText="1"/>
    </xf>
    <xf numFmtId="4" fontId="10" fillId="0" borderId="16" xfId="6" applyNumberFormat="1" applyFont="1" applyFill="1" applyBorder="1" applyAlignment="1" applyProtection="1">
      <alignment horizontal="right" vertical="center" wrapText="1"/>
    </xf>
    <xf numFmtId="4" fontId="10" fillId="0" borderId="16" xfId="6" applyNumberFormat="1" applyFont="1" applyBorder="1" applyAlignment="1" applyProtection="1">
      <alignment horizontal="right" vertical="center" wrapText="1"/>
    </xf>
    <xf numFmtId="0" fontId="2" fillId="3" borderId="8" xfId="9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center" vertical="center" wrapText="1"/>
    </xf>
    <xf numFmtId="4" fontId="2" fillId="3" borderId="27" xfId="9" applyNumberFormat="1" applyFont="1" applyFill="1" applyBorder="1" applyAlignment="1">
      <alignment horizontal="right" vertical="center" wrapText="1"/>
    </xf>
    <xf numFmtId="4" fontId="2" fillId="3" borderId="28" xfId="9" applyNumberFormat="1" applyFont="1" applyFill="1" applyBorder="1" applyAlignment="1">
      <alignment horizontal="right" vertical="center" wrapText="1"/>
    </xf>
    <xf numFmtId="43" fontId="14" fillId="0" borderId="0" xfId="7" applyFont="1" applyBorder="1" applyAlignment="1">
      <alignment horizontal="center" vertical="center"/>
    </xf>
    <xf numFmtId="0" fontId="10" fillId="0" borderId="4" xfId="6" applyFont="1" applyBorder="1" applyAlignment="1" applyProtection="1">
      <alignment horizontal="center" vertical="center" wrapText="1"/>
    </xf>
    <xf numFmtId="4" fontId="2" fillId="0" borderId="20" xfId="6" applyNumberFormat="1" applyFont="1" applyFill="1" applyBorder="1" applyAlignment="1" applyProtection="1">
      <alignment horizontal="right" vertical="center" wrapText="1"/>
    </xf>
    <xf numFmtId="4" fontId="2" fillId="3" borderId="7" xfId="6" quotePrefix="1" applyNumberFormat="1" applyFont="1" applyFill="1" applyBorder="1" applyAlignment="1" applyProtection="1">
      <alignment horizontal="right" vertical="center" wrapText="1"/>
    </xf>
    <xf numFmtId="4" fontId="2" fillId="3" borderId="24" xfId="6" applyNumberFormat="1" applyFont="1" applyFill="1" applyBorder="1" applyAlignment="1" applyProtection="1">
      <alignment horizontal="right" vertical="center" wrapText="1"/>
    </xf>
    <xf numFmtId="0" fontId="2" fillId="3" borderId="21" xfId="6" applyNumberFormat="1" applyFont="1" applyFill="1" applyBorder="1" applyAlignment="1">
      <alignment horizontal="center" vertical="center" wrapText="1"/>
    </xf>
    <xf numFmtId="4" fontId="4" fillId="2" borderId="29" xfId="7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4" fontId="14" fillId="0" borderId="4" xfId="1" applyNumberFormat="1" applyFont="1" applyFill="1" applyBorder="1" applyAlignment="1">
      <alignment horizontal="right" vertical="center" wrapText="1"/>
    </xf>
    <xf numFmtId="4" fontId="3" fillId="2" borderId="17" xfId="0" applyNumberFormat="1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/>
    </xf>
    <xf numFmtId="43" fontId="12" fillId="4" borderId="30" xfId="7" applyFont="1" applyFill="1" applyBorder="1" applyAlignment="1">
      <alignment horizontal="left" vertical="center" wrapText="1"/>
    </xf>
    <xf numFmtId="43" fontId="12" fillId="0" borderId="30" xfId="7" applyFont="1" applyFill="1" applyBorder="1" applyAlignment="1">
      <alignment horizontal="left" vertical="center" wrapText="1"/>
    </xf>
    <xf numFmtId="43" fontId="12" fillId="0" borderId="31" xfId="7" applyFont="1" applyFill="1" applyBorder="1" applyAlignment="1">
      <alignment horizontal="left" vertical="center" wrapText="1"/>
    </xf>
    <xf numFmtId="43" fontId="12" fillId="0" borderId="28" xfId="7" applyFont="1" applyFill="1" applyBorder="1" applyAlignment="1">
      <alignment horizontal="left" vertical="center" wrapText="1"/>
    </xf>
    <xf numFmtId="43" fontId="12" fillId="4" borderId="31" xfId="7" applyFont="1" applyFill="1" applyBorder="1" applyAlignment="1">
      <alignment horizontal="left" vertical="center" wrapText="1"/>
    </xf>
    <xf numFmtId="43" fontId="12" fillId="4" borderId="28" xfId="7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4" fontId="3" fillId="3" borderId="32" xfId="0" applyNumberFormat="1" applyFont="1" applyFill="1" applyBorder="1" applyAlignment="1">
      <alignment vertical="center"/>
    </xf>
    <xf numFmtId="0" fontId="2" fillId="3" borderId="33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4" fontId="3" fillId="2" borderId="32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3" fontId="14" fillId="0" borderId="0" xfId="7" applyFont="1" applyAlignment="1">
      <alignment vertical="center"/>
    </xf>
    <xf numFmtId="43" fontId="14" fillId="0" borderId="0" xfId="7" applyFont="1" applyAlignment="1">
      <alignment horizontal="right" vertical="center"/>
    </xf>
    <xf numFmtId="2" fontId="10" fillId="0" borderId="5" xfId="6" applyNumberFormat="1" applyFont="1" applyBorder="1" applyAlignment="1" applyProtection="1">
      <alignment horizontal="center" vertical="center" wrapText="1"/>
    </xf>
    <xf numFmtId="2" fontId="10" fillId="3" borderId="7" xfId="6" applyNumberFormat="1" applyFont="1" applyFill="1" applyBorder="1" applyAlignment="1" applyProtection="1">
      <alignment horizontal="center" vertical="center" wrapText="1"/>
    </xf>
    <xf numFmtId="2" fontId="14" fillId="0" borderId="5" xfId="1" applyNumberFormat="1" applyFont="1" applyFill="1" applyBorder="1" applyAlignment="1">
      <alignment horizontal="center" vertical="center" wrapText="1"/>
    </xf>
    <xf numFmtId="2" fontId="10" fillId="3" borderId="3" xfId="6" applyNumberFormat="1" applyFont="1" applyFill="1" applyBorder="1" applyAlignment="1" applyProtection="1">
      <alignment horizontal="center" vertical="center" wrapText="1"/>
    </xf>
    <xf numFmtId="2" fontId="14" fillId="0" borderId="3" xfId="1" applyNumberFormat="1" applyFont="1" applyBorder="1" applyAlignment="1">
      <alignment horizontal="center" vertical="center" wrapText="1"/>
    </xf>
    <xf numFmtId="2" fontId="10" fillId="3" borderId="5" xfId="6" applyNumberFormat="1" applyFont="1" applyFill="1" applyBorder="1" applyAlignment="1" applyProtection="1">
      <alignment horizontal="center" vertical="center" wrapText="1"/>
    </xf>
    <xf numFmtId="2" fontId="14" fillId="0" borderId="7" xfId="1" applyNumberFormat="1" applyFont="1" applyFill="1" applyBorder="1" applyAlignment="1">
      <alignment horizontal="center" vertical="center" wrapText="1"/>
    </xf>
    <xf numFmtId="2" fontId="14" fillId="3" borderId="3" xfId="1" applyNumberFormat="1" applyFont="1" applyFill="1" applyBorder="1" applyAlignment="1">
      <alignment horizontal="center" vertical="center" wrapText="1"/>
    </xf>
    <xf numFmtId="2" fontId="14" fillId="0" borderId="9" xfId="1" applyNumberFormat="1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4" fontId="14" fillId="0" borderId="34" xfId="1" applyNumberFormat="1" applyFont="1" applyFill="1" applyBorder="1" applyAlignment="1">
      <alignment horizontal="right" vertical="center" wrapText="1"/>
    </xf>
    <xf numFmtId="4" fontId="14" fillId="0" borderId="8" xfId="1" applyNumberFormat="1" applyFont="1" applyFill="1" applyBorder="1" applyAlignment="1">
      <alignment horizontal="right" vertical="center" wrapText="1"/>
    </xf>
    <xf numFmtId="4" fontId="2" fillId="0" borderId="9" xfId="6" quotePrefix="1" applyNumberFormat="1" applyFont="1" applyFill="1" applyBorder="1" applyAlignment="1" applyProtection="1">
      <alignment horizontal="right" vertical="center" wrapText="1"/>
    </xf>
    <xf numFmtId="4" fontId="14" fillId="0" borderId="8" xfId="0" applyNumberFormat="1" applyFont="1" applyBorder="1" applyAlignment="1">
      <alignment vertical="center" wrapText="1"/>
    </xf>
    <xf numFmtId="0" fontId="14" fillId="0" borderId="60" xfId="0" applyFont="1" applyBorder="1" applyAlignment="1">
      <alignment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2" fontId="10" fillId="0" borderId="10" xfId="6" applyNumberFormat="1" applyFont="1" applyBorder="1" applyAlignment="1" applyProtection="1">
      <alignment horizontal="center" vertical="center" wrapText="1"/>
    </xf>
    <xf numFmtId="2" fontId="10" fillId="3" borderId="0" xfId="6" applyNumberFormat="1" applyFont="1" applyFill="1" applyBorder="1" applyAlignment="1" applyProtection="1">
      <alignment horizontal="center" vertical="center" wrapText="1"/>
    </xf>
    <xf numFmtId="2" fontId="10" fillId="0" borderId="4" xfId="6" applyNumberFormat="1" applyFont="1" applyBorder="1" applyAlignment="1" applyProtection="1">
      <alignment horizontal="center" vertical="center" wrapText="1"/>
    </xf>
    <xf numFmtId="2" fontId="14" fillId="0" borderId="35" xfId="1" applyNumberFormat="1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4" fillId="0" borderId="9" xfId="1" applyFont="1" applyBorder="1" applyAlignment="1">
      <alignment horizontal="center" vertical="center" wrapText="1"/>
    </xf>
    <xf numFmtId="0" fontId="14" fillId="0" borderId="36" xfId="1" applyFont="1" applyBorder="1" applyAlignment="1">
      <alignment horizontal="left" vertical="center" wrapText="1"/>
    </xf>
    <xf numFmtId="1" fontId="6" fillId="0" borderId="0" xfId="6" applyNumberFormat="1" applyFont="1" applyFill="1" applyBorder="1" applyAlignment="1" applyProtection="1">
      <alignment horizontal="center" vertical="center" wrapText="1"/>
    </xf>
    <xf numFmtId="4" fontId="3" fillId="0" borderId="0" xfId="6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" fontId="10" fillId="3" borderId="5" xfId="6" applyNumberFormat="1" applyFont="1" applyFill="1" applyBorder="1" applyAlignment="1" applyProtection="1">
      <alignment horizontal="right" vertical="center" wrapText="1"/>
    </xf>
    <xf numFmtId="4" fontId="10" fillId="0" borderId="3" xfId="6" applyNumberFormat="1" applyFont="1" applyFill="1" applyBorder="1" applyAlignment="1" applyProtection="1">
      <alignment horizontal="right" vertical="center" wrapText="1"/>
    </xf>
    <xf numFmtId="4" fontId="14" fillId="0" borderId="10" xfId="1" applyNumberFormat="1" applyFont="1" applyFill="1" applyBorder="1" applyAlignment="1">
      <alignment horizontal="right" vertical="center" wrapText="1"/>
    </xf>
    <xf numFmtId="0" fontId="14" fillId="0" borderId="62" xfId="0" applyFont="1" applyBorder="1" applyAlignment="1">
      <alignment vertical="center" wrapText="1"/>
    </xf>
    <xf numFmtId="0" fontId="14" fillId="0" borderId="63" xfId="0" applyFont="1" applyBorder="1" applyAlignment="1">
      <alignment vertical="center" wrapText="1"/>
    </xf>
    <xf numFmtId="0" fontId="14" fillId="0" borderId="64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4" fontId="2" fillId="3" borderId="4" xfId="6" applyNumberFormat="1" applyFont="1" applyFill="1" applyBorder="1" applyAlignment="1" applyProtection="1">
      <alignment horizontal="left" vertical="center" wrapText="1"/>
    </xf>
    <xf numFmtId="0" fontId="10" fillId="3" borderId="5" xfId="6" applyFont="1" applyFill="1" applyBorder="1" applyAlignment="1" applyProtection="1">
      <alignment horizontal="center" vertical="center" wrapText="1"/>
    </xf>
    <xf numFmtId="2" fontId="2" fillId="3" borderId="8" xfId="9" applyNumberFormat="1" applyFont="1" applyFill="1" applyBorder="1" applyAlignment="1">
      <alignment horizontal="center" vertical="center" wrapText="1"/>
    </xf>
    <xf numFmtId="2" fontId="10" fillId="0" borderId="10" xfId="6" applyNumberFormat="1" applyFont="1" applyFill="1" applyBorder="1" applyAlignment="1" applyProtection="1">
      <alignment horizontal="center" vertical="center" wrapText="1"/>
    </xf>
    <xf numFmtId="4" fontId="4" fillId="0" borderId="0" xfId="6" applyNumberFormat="1" applyFont="1" applyFill="1" applyBorder="1" applyAlignment="1">
      <alignment horizontal="center" vertical="center" wrapText="1"/>
    </xf>
    <xf numFmtId="0" fontId="4" fillId="0" borderId="0" xfId="6" applyNumberFormat="1" applyFont="1" applyFill="1" applyBorder="1" applyAlignment="1" applyProtection="1">
      <alignment horizontal="center" vertical="center" wrapText="1"/>
    </xf>
    <xf numFmtId="2" fontId="10" fillId="0" borderId="27" xfId="6" applyNumberFormat="1" applyFont="1" applyFill="1" applyBorder="1" applyAlignment="1" applyProtection="1">
      <alignment horizontal="center" vertical="center" wrapText="1"/>
    </xf>
    <xf numFmtId="2" fontId="10" fillId="0" borderId="0" xfId="6" applyNumberFormat="1" applyFont="1" applyFill="1" applyBorder="1" applyAlignment="1" applyProtection="1">
      <alignment horizontal="center" vertical="center" wrapText="1"/>
    </xf>
    <xf numFmtId="4" fontId="2" fillId="3" borderId="37" xfId="9" applyNumberFormat="1" applyFont="1" applyFill="1" applyBorder="1" applyAlignment="1">
      <alignment horizontal="right" vertical="center" wrapText="1"/>
    </xf>
    <xf numFmtId="0" fontId="14" fillId="0" borderId="5" xfId="1" applyFont="1" applyBorder="1" applyAlignment="1">
      <alignment horizontal="left" vertical="center" wrapText="1"/>
    </xf>
    <xf numFmtId="4" fontId="14" fillId="0" borderId="5" xfId="1" applyNumberFormat="1" applyFont="1" applyBorder="1" applyAlignment="1">
      <alignment horizontal="right" vertical="center" wrapText="1"/>
    </xf>
    <xf numFmtId="4" fontId="14" fillId="0" borderId="3" xfId="1" applyNumberFormat="1" applyFont="1" applyBorder="1" applyAlignment="1">
      <alignment horizontal="right" vertical="center" wrapText="1"/>
    </xf>
    <xf numFmtId="0" fontId="10" fillId="0" borderId="5" xfId="6" applyFont="1" applyBorder="1" applyAlignment="1">
      <alignment horizontal="center" vertical="center" wrapText="1"/>
    </xf>
    <xf numFmtId="4" fontId="10" fillId="0" borderId="5" xfId="6" applyNumberFormat="1" applyFont="1" applyBorder="1" applyAlignment="1" applyProtection="1">
      <alignment horizontal="left" vertical="center" wrapText="1"/>
    </xf>
    <xf numFmtId="0" fontId="17" fillId="0" borderId="5" xfId="1" applyFont="1" applyBorder="1" applyAlignment="1">
      <alignment horizontal="center" wrapText="1"/>
    </xf>
    <xf numFmtId="2" fontId="10" fillId="0" borderId="5" xfId="6" applyNumberFormat="1" applyFont="1" applyFill="1" applyBorder="1" applyAlignment="1" applyProtection="1">
      <alignment horizontal="center" vertical="center" wrapText="1"/>
    </xf>
    <xf numFmtId="2" fontId="10" fillId="0" borderId="3" xfId="6" applyNumberFormat="1" applyFont="1" applyBorder="1" applyAlignment="1" applyProtection="1">
      <alignment horizontal="center" vertical="center" wrapText="1"/>
    </xf>
    <xf numFmtId="2" fontId="10" fillId="0" borderId="5" xfId="6" applyNumberFormat="1" applyFont="1" applyBorder="1" applyAlignment="1">
      <alignment horizontal="center" vertical="center" wrapText="1"/>
    </xf>
    <xf numFmtId="0" fontId="10" fillId="3" borderId="8" xfId="9" applyNumberFormat="1" applyFont="1" applyFill="1" applyBorder="1" applyAlignment="1">
      <alignment horizontal="center" vertical="center" wrapText="1"/>
    </xf>
    <xf numFmtId="0" fontId="14" fillId="0" borderId="10" xfId="5" applyFont="1" applyBorder="1" applyAlignment="1"/>
    <xf numFmtId="2" fontId="10" fillId="0" borderId="5" xfId="6" quotePrefix="1" applyNumberFormat="1" applyFont="1" applyBorder="1" applyAlignment="1">
      <alignment horizontal="center" vertical="center" wrapText="1"/>
    </xf>
    <xf numFmtId="4" fontId="3" fillId="3" borderId="32" xfId="0" applyNumberFormat="1" applyFont="1" applyFill="1" applyBorder="1" applyAlignment="1">
      <alignment horizontal="right" vertical="center"/>
    </xf>
    <xf numFmtId="0" fontId="10" fillId="0" borderId="5" xfId="6" applyFont="1" applyBorder="1" applyAlignment="1">
      <alignment vertical="center" wrapText="1"/>
    </xf>
    <xf numFmtId="4" fontId="10" fillId="0" borderId="5" xfId="0" applyNumberFormat="1" applyFont="1" applyFill="1" applyBorder="1" applyAlignment="1">
      <alignment vertical="center" wrapText="1"/>
    </xf>
    <xf numFmtId="2" fontId="10" fillId="0" borderId="5" xfId="6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2" fontId="10" fillId="0" borderId="4" xfId="6" applyNumberFormat="1" applyFont="1" applyFill="1" applyBorder="1" applyAlignment="1" applyProtection="1">
      <alignment horizontal="center" vertical="center" wrapText="1"/>
    </xf>
    <xf numFmtId="4" fontId="10" fillId="0" borderId="65" xfId="6" quotePrefix="1" applyNumberFormat="1" applyFont="1" applyFill="1" applyBorder="1" applyAlignment="1" applyProtection="1">
      <alignment horizontal="right" vertical="center" wrapText="1"/>
    </xf>
    <xf numFmtId="4" fontId="10" fillId="3" borderId="5" xfId="6" quotePrefix="1" applyNumberFormat="1" applyFont="1" applyFill="1" applyBorder="1" applyAlignment="1" applyProtection="1">
      <alignment horizontal="right" vertical="center" wrapText="1"/>
    </xf>
    <xf numFmtId="0" fontId="14" fillId="0" borderId="38" xfId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5" xfId="1" applyFont="1" applyFill="1" applyBorder="1" applyAlignment="1">
      <alignment horizontal="left" vertical="center" wrapText="1"/>
    </xf>
    <xf numFmtId="4" fontId="14" fillId="0" borderId="39" xfId="1" applyNumberFormat="1" applyFont="1" applyFill="1" applyBorder="1" applyAlignment="1">
      <alignment horizontal="right" vertical="center" wrapText="1"/>
    </xf>
    <xf numFmtId="0" fontId="14" fillId="3" borderId="4" xfId="1" applyFont="1" applyFill="1" applyBorder="1" applyAlignment="1">
      <alignment horizontal="right" vertical="center" wrapText="1"/>
    </xf>
    <xf numFmtId="4" fontId="2" fillId="0" borderId="6" xfId="6" quotePrefix="1" applyNumberFormat="1" applyFont="1" applyFill="1" applyBorder="1" applyAlignment="1" applyProtection="1">
      <alignment horizontal="right" vertical="center" wrapText="1"/>
    </xf>
    <xf numFmtId="4" fontId="10" fillId="3" borderId="6" xfId="6" quotePrefix="1" applyNumberFormat="1" applyFont="1" applyFill="1" applyBorder="1" applyAlignment="1" applyProtection="1">
      <alignment horizontal="right" vertical="center" wrapText="1"/>
    </xf>
    <xf numFmtId="4" fontId="2" fillId="0" borderId="8" xfId="6" quotePrefix="1" applyNumberFormat="1" applyFont="1" applyFill="1" applyBorder="1" applyAlignment="1" applyProtection="1">
      <alignment horizontal="right" vertical="center" wrapText="1"/>
    </xf>
    <xf numFmtId="4" fontId="14" fillId="0" borderId="59" xfId="0" applyNumberFormat="1" applyFont="1" applyFill="1" applyBorder="1" applyAlignment="1">
      <alignment vertical="center" wrapText="1"/>
    </xf>
    <xf numFmtId="0" fontId="17" fillId="0" borderId="5" xfId="1" applyFont="1" applyFill="1" applyBorder="1" applyAlignment="1">
      <alignment horizontal="center" vertical="center" wrapText="1"/>
    </xf>
    <xf numFmtId="4" fontId="14" fillId="0" borderId="66" xfId="0" applyNumberFormat="1" applyFont="1" applyFill="1" applyBorder="1" applyAlignment="1">
      <alignment vertical="center" wrapText="1"/>
    </xf>
    <xf numFmtId="43" fontId="12" fillId="4" borderId="40" xfId="7" applyFont="1" applyFill="1" applyBorder="1" applyAlignment="1">
      <alignment horizontal="left" vertical="center" wrapText="1"/>
    </xf>
    <xf numFmtId="2" fontId="10" fillId="0" borderId="6" xfId="6" applyNumberFormat="1" applyFont="1" applyFill="1" applyBorder="1" applyAlignment="1" applyProtection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4" fontId="2" fillId="0" borderId="41" xfId="6" applyNumberFormat="1" applyFont="1" applyFill="1" applyBorder="1" applyAlignment="1" applyProtection="1">
      <alignment horizontal="right" vertical="center" wrapText="1"/>
    </xf>
    <xf numFmtId="0" fontId="14" fillId="0" borderId="5" xfId="0" applyFont="1" applyBorder="1" applyAlignment="1">
      <alignment vertical="center" wrapText="1"/>
    </xf>
    <xf numFmtId="4" fontId="14" fillId="0" borderId="5" xfId="0" applyNumberFormat="1" applyFont="1" applyBorder="1" applyAlignment="1">
      <alignment vertical="center" wrapText="1"/>
    </xf>
    <xf numFmtId="0" fontId="14" fillId="0" borderId="0" xfId="0" quotePrefix="1" applyFont="1" applyAlignment="1">
      <alignment vertical="center"/>
    </xf>
    <xf numFmtId="4" fontId="2" fillId="3" borderId="5" xfId="0" applyNumberFormat="1" applyFont="1" applyFill="1" applyBorder="1" applyAlignment="1">
      <alignment horizontal="left" vertical="center" wrapText="1"/>
    </xf>
    <xf numFmtId="0" fontId="10" fillId="0" borderId="5" xfId="9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left" vertical="center" wrapText="1"/>
    </xf>
    <xf numFmtId="4" fontId="10" fillId="0" borderId="5" xfId="9" applyNumberFormat="1" applyFont="1" applyFill="1" applyBorder="1" applyAlignment="1">
      <alignment horizontal="center" vertical="center" wrapText="1"/>
    </xf>
    <xf numFmtId="4" fontId="10" fillId="0" borderId="5" xfId="9" applyNumberFormat="1" applyFont="1" applyFill="1" applyBorder="1" applyAlignment="1">
      <alignment horizontal="right" vertical="center" wrapText="1"/>
    </xf>
    <xf numFmtId="2" fontId="10" fillId="0" borderId="38" xfId="6" applyNumberFormat="1" applyFont="1" applyFill="1" applyBorder="1" applyAlignment="1" applyProtection="1">
      <alignment horizontal="center" vertical="center" wrapText="1"/>
    </xf>
    <xf numFmtId="0" fontId="14" fillId="0" borderId="9" xfId="1" applyFont="1" applyFill="1" applyBorder="1" applyAlignment="1">
      <alignment horizontal="left" vertical="center" wrapText="1"/>
    </xf>
    <xf numFmtId="0" fontId="14" fillId="0" borderId="39" xfId="1" applyFont="1" applyFill="1" applyBorder="1" applyAlignment="1">
      <alignment horizontal="center" vertical="center" wrapText="1"/>
    </xf>
    <xf numFmtId="2" fontId="14" fillId="0" borderId="8" xfId="1" applyNumberFormat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67" xfId="0" applyFont="1" applyBorder="1" applyAlignment="1">
      <alignment vertical="center" wrapText="1"/>
    </xf>
    <xf numFmtId="0" fontId="10" fillId="0" borderId="5" xfId="6" applyNumberFormat="1" applyFont="1" applyBorder="1" applyAlignment="1" applyProtection="1">
      <alignment horizontal="center" vertical="center" wrapText="1"/>
    </xf>
    <xf numFmtId="0" fontId="2" fillId="3" borderId="5" xfId="9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9" xfId="0" applyFont="1" applyBorder="1" applyAlignment="1">
      <alignment vertical="center" wrapText="1"/>
    </xf>
    <xf numFmtId="4" fontId="14" fillId="0" borderId="70" xfId="0" applyNumberFormat="1" applyFont="1" applyBorder="1" applyAlignment="1">
      <alignment vertical="center" wrapText="1"/>
    </xf>
    <xf numFmtId="0" fontId="14" fillId="0" borderId="70" xfId="0" applyFont="1" applyBorder="1" applyAlignment="1">
      <alignment vertical="center" wrapText="1"/>
    </xf>
    <xf numFmtId="0" fontId="14" fillId="0" borderId="71" xfId="0" applyFont="1" applyBorder="1" applyAlignment="1">
      <alignment vertical="center" wrapText="1"/>
    </xf>
    <xf numFmtId="0" fontId="14" fillId="0" borderId="72" xfId="0" applyFont="1" applyBorder="1" applyAlignment="1">
      <alignment vertical="center" wrapText="1"/>
    </xf>
    <xf numFmtId="0" fontId="14" fillId="0" borderId="68" xfId="0" applyFont="1" applyBorder="1" applyAlignment="1">
      <alignment vertical="center" wrapText="1"/>
    </xf>
    <xf numFmtId="0" fontId="14" fillId="0" borderId="5" xfId="0" applyFont="1" applyBorder="1" applyAlignment="1">
      <alignment vertical="center"/>
    </xf>
    <xf numFmtId="2" fontId="10" fillId="0" borderId="65" xfId="6" applyNumberFormat="1" applyFont="1" applyFill="1" applyBorder="1" applyAlignment="1" applyProtection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73" xfId="0" applyFont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4" fontId="14" fillId="0" borderId="74" xfId="0" applyNumberFormat="1" applyFont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" borderId="4" xfId="6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3" fontId="14" fillId="0" borderId="0" xfId="7" applyFont="1" applyFill="1" applyBorder="1" applyAlignment="1">
      <alignment horizontal="center" vertical="center"/>
    </xf>
    <xf numFmtId="4" fontId="6" fillId="0" borderId="0" xfId="7" applyNumberFormat="1" applyFont="1" applyFill="1" applyBorder="1" applyAlignment="1">
      <alignment horizontal="right" vertical="center" wrapText="1"/>
    </xf>
    <xf numFmtId="4" fontId="9" fillId="0" borderId="0" xfId="7" applyNumberFormat="1" applyFont="1" applyFill="1" applyBorder="1" applyAlignment="1">
      <alignment horizontal="right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7" xfId="1" applyFont="1" applyBorder="1" applyAlignment="1">
      <alignment horizontal="left" vertical="center" wrapText="1"/>
    </xf>
    <xf numFmtId="2" fontId="10" fillId="0" borderId="71" xfId="6" applyNumberFormat="1" applyFont="1" applyFill="1" applyBorder="1" applyAlignment="1" applyProtection="1">
      <alignment horizontal="center" vertical="center" wrapText="1"/>
    </xf>
    <xf numFmtId="2" fontId="10" fillId="0" borderId="75" xfId="6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2" fontId="10" fillId="0" borderId="70" xfId="6" applyNumberFormat="1" applyFont="1" applyFill="1" applyBorder="1" applyAlignment="1" applyProtection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43" fontId="10" fillId="0" borderId="20" xfId="7" applyFont="1" applyFill="1" applyBorder="1" applyAlignment="1">
      <alignment horizontal="left" wrapText="1"/>
    </xf>
    <xf numFmtId="2" fontId="10" fillId="0" borderId="5" xfId="0" applyNumberFormat="1" applyFont="1" applyFill="1" applyBorder="1" applyAlignment="1">
      <alignment horizontal="center" vertical="center"/>
    </xf>
    <xf numFmtId="4" fontId="2" fillId="2" borderId="43" xfId="0" applyNumberFormat="1" applyFont="1" applyFill="1" applyBorder="1" applyAlignment="1">
      <alignment horizontal="right" vertical="center"/>
    </xf>
    <xf numFmtId="0" fontId="2" fillId="2" borderId="45" xfId="0" applyFont="1" applyFill="1" applyBorder="1" applyAlignment="1">
      <alignment horizontal="left" vertical="center"/>
    </xf>
    <xf numFmtId="4" fontId="2" fillId="3" borderId="8" xfId="6" applyNumberFormat="1" applyFont="1" applyFill="1" applyBorder="1" applyAlignment="1" applyProtection="1">
      <alignment horizontal="left" vertical="center" wrapText="1"/>
    </xf>
    <xf numFmtId="2" fontId="10" fillId="0" borderId="3" xfId="6" applyNumberFormat="1" applyFont="1" applyFill="1" applyBorder="1" applyAlignment="1" applyProtection="1">
      <alignment horizontal="center" vertical="center" wrapText="1"/>
    </xf>
    <xf numFmtId="2" fontId="10" fillId="0" borderId="27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right" vertical="center"/>
    </xf>
    <xf numFmtId="4" fontId="14" fillId="0" borderId="70" xfId="0" applyNumberFormat="1" applyFont="1" applyFill="1" applyBorder="1" applyAlignment="1">
      <alignment vertical="center" wrapText="1"/>
    </xf>
    <xf numFmtId="4" fontId="14" fillId="0" borderId="69" xfId="0" applyNumberFormat="1" applyFont="1" applyFill="1" applyBorder="1" applyAlignment="1">
      <alignment vertical="center" wrapText="1"/>
    </xf>
    <xf numFmtId="0" fontId="14" fillId="0" borderId="74" xfId="1" applyFont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/>
    </xf>
    <xf numFmtId="43" fontId="2" fillId="0" borderId="5" xfId="7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43" fontId="2" fillId="3" borderId="7" xfId="7" applyFont="1" applyFill="1" applyBorder="1" applyAlignment="1">
      <alignment horizontal="center" vertical="center" wrapText="1"/>
    </xf>
    <xf numFmtId="43" fontId="2" fillId="3" borderId="0" xfId="7" applyFont="1" applyFill="1" applyBorder="1" applyAlignment="1">
      <alignment horizontal="center" vertical="center" wrapText="1"/>
    </xf>
    <xf numFmtId="43" fontId="15" fillId="3" borderId="26" xfId="7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center" vertical="center" wrapText="1"/>
    </xf>
    <xf numFmtId="4" fontId="14" fillId="0" borderId="5" xfId="1" applyNumberFormat="1" applyFont="1" applyFill="1" applyBorder="1" applyAlignment="1">
      <alignment horizontal="right" vertical="center" wrapText="1"/>
    </xf>
    <xf numFmtId="2" fontId="14" fillId="3" borderId="5" xfId="1" applyNumberFormat="1" applyFont="1" applyFill="1" applyBorder="1" applyAlignment="1">
      <alignment horizontal="center" vertical="center" wrapText="1"/>
    </xf>
    <xf numFmtId="4" fontId="10" fillId="3" borderId="20" xfId="6" applyNumberFormat="1" applyFont="1" applyFill="1" applyBorder="1" applyAlignment="1" applyProtection="1">
      <alignment horizontal="right" vertical="center" wrapText="1"/>
    </xf>
    <xf numFmtId="4" fontId="12" fillId="0" borderId="0" xfId="0" applyNumberFormat="1" applyFont="1" applyAlignment="1">
      <alignment vertical="center"/>
    </xf>
    <xf numFmtId="2" fontId="10" fillId="3" borderId="31" xfId="6" applyNumberFormat="1" applyFont="1" applyFill="1" applyBorder="1" applyAlignment="1" applyProtection="1">
      <alignment horizontal="center" vertical="center" wrapText="1"/>
    </xf>
    <xf numFmtId="2" fontId="10" fillId="0" borderId="8" xfId="6" applyNumberFormat="1" applyFont="1" applyBorder="1" applyAlignment="1" applyProtection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4" fontId="2" fillId="2" borderId="1" xfId="7" applyNumberFormat="1" applyFont="1" applyFill="1" applyBorder="1" applyAlignment="1">
      <alignment horizontal="center" vertical="center" wrapText="1"/>
    </xf>
    <xf numFmtId="4" fontId="2" fillId="2" borderId="13" xfId="7" applyNumberFormat="1" applyFont="1" applyFill="1" applyBorder="1" applyAlignment="1">
      <alignment horizontal="center" vertical="center" wrapText="1"/>
    </xf>
    <xf numFmtId="4" fontId="15" fillId="2" borderId="2" xfId="7" applyNumberFormat="1" applyFont="1" applyFill="1" applyBorder="1" applyAlignment="1">
      <alignment horizontal="center" vertical="center"/>
    </xf>
    <xf numFmtId="4" fontId="14" fillId="0" borderId="0" xfId="7" applyNumberFormat="1" applyFont="1" applyAlignment="1">
      <alignment vertical="center"/>
    </xf>
    <xf numFmtId="4" fontId="2" fillId="3" borderId="8" xfId="9" applyNumberFormat="1" applyFont="1" applyFill="1" applyBorder="1" applyAlignment="1">
      <alignment vertical="center" wrapText="1"/>
    </xf>
    <xf numFmtId="4" fontId="2" fillId="3" borderId="27" xfId="9" applyNumberFormat="1" applyFont="1" applyFill="1" applyBorder="1" applyAlignment="1">
      <alignment vertical="center" wrapText="1"/>
    </xf>
    <xf numFmtId="4" fontId="2" fillId="3" borderId="28" xfId="9" applyNumberFormat="1" applyFont="1" applyFill="1" applyBorder="1" applyAlignment="1">
      <alignment vertical="center" wrapText="1"/>
    </xf>
    <xf numFmtId="4" fontId="10" fillId="0" borderId="5" xfId="6" applyNumberFormat="1" applyFont="1" applyBorder="1" applyAlignment="1">
      <alignment vertical="center" wrapText="1"/>
    </xf>
    <xf numFmtId="4" fontId="10" fillId="0" borderId="20" xfId="6" applyNumberFormat="1" applyFont="1" applyFill="1" applyBorder="1" applyAlignment="1" applyProtection="1">
      <alignment vertical="center" wrapText="1"/>
    </xf>
    <xf numFmtId="4" fontId="2" fillId="3" borderId="37" xfId="9" applyNumberFormat="1" applyFont="1" applyFill="1" applyBorder="1" applyAlignment="1">
      <alignment vertical="center" wrapText="1"/>
    </xf>
    <xf numFmtId="4" fontId="10" fillId="0" borderId="3" xfId="6" applyNumberFormat="1" applyFont="1" applyFill="1" applyBorder="1" applyAlignment="1" applyProtection="1">
      <alignment vertical="center" wrapText="1"/>
    </xf>
    <xf numFmtId="4" fontId="10" fillId="0" borderId="5" xfId="6" quotePrefix="1" applyNumberFormat="1" applyFont="1" applyFill="1" applyBorder="1" applyAlignment="1" applyProtection="1">
      <alignment vertical="center" wrapText="1"/>
    </xf>
    <xf numFmtId="4" fontId="10" fillId="0" borderId="5" xfId="6" applyNumberFormat="1" applyFont="1" applyFill="1" applyBorder="1" applyAlignment="1">
      <alignment vertical="center" wrapText="1"/>
    </xf>
    <xf numFmtId="4" fontId="4" fillId="2" borderId="14" xfId="7" applyNumberFormat="1" applyFont="1" applyFill="1" applyBorder="1" applyAlignment="1">
      <alignment vertical="center" wrapText="1"/>
    </xf>
    <xf numFmtId="4" fontId="4" fillId="2" borderId="4" xfId="7" applyNumberFormat="1" applyFont="1" applyFill="1" applyBorder="1" applyAlignment="1">
      <alignment vertical="center" wrapText="1"/>
    </xf>
    <xf numFmtId="4" fontId="4" fillId="2" borderId="29" xfId="7" applyNumberFormat="1" applyFont="1" applyFill="1" applyBorder="1" applyAlignment="1">
      <alignment vertical="center" wrapText="1"/>
    </xf>
    <xf numFmtId="4" fontId="14" fillId="0" borderId="0" xfId="0" applyNumberFormat="1" applyFont="1" applyBorder="1" applyAlignment="1">
      <alignment vertical="center"/>
    </xf>
    <xf numFmtId="4" fontId="14" fillId="0" borderId="0" xfId="7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10" fillId="0" borderId="44" xfId="0" applyFont="1" applyFill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27" xfId="1" applyFont="1" applyFill="1" applyBorder="1" applyAlignment="1">
      <alignment horizontal="center" vertical="center" wrapText="1"/>
    </xf>
    <xf numFmtId="4" fontId="3" fillId="0" borderId="0" xfId="6" applyNumberFormat="1" applyFont="1" applyFill="1" applyBorder="1" applyAlignment="1" applyProtection="1">
      <alignment horizontal="center" vertical="center" wrapText="1"/>
    </xf>
    <xf numFmtId="4" fontId="2" fillId="0" borderId="23" xfId="6" applyNumberFormat="1" applyFont="1" applyFill="1" applyBorder="1" applyAlignment="1" applyProtection="1">
      <alignment horizontal="right" vertical="center" wrapText="1"/>
    </xf>
    <xf numFmtId="2" fontId="14" fillId="0" borderId="5" xfId="1" applyNumberFormat="1" applyFont="1" applyBorder="1" applyAlignment="1">
      <alignment horizontal="center" vertical="center" wrapText="1"/>
    </xf>
    <xf numFmtId="4" fontId="10" fillId="0" borderId="19" xfId="6" applyNumberFormat="1" applyFont="1" applyFill="1" applyBorder="1" applyAlignment="1" applyProtection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vertical="center" wrapText="1"/>
    </xf>
    <xf numFmtId="4" fontId="2" fillId="3" borderId="6" xfId="0" applyNumberFormat="1" applyFont="1" applyFill="1" applyBorder="1" applyAlignment="1">
      <alignment horizontal="left" vertical="center" wrapText="1"/>
    </xf>
    <xf numFmtId="0" fontId="10" fillId="0" borderId="5" xfId="6" applyFont="1" applyBorder="1" applyAlignment="1" applyProtection="1">
      <alignment horizontal="center" vertical="center" wrapText="1"/>
    </xf>
    <xf numFmtId="4" fontId="10" fillId="0" borderId="5" xfId="6" applyNumberFormat="1" applyFont="1" applyBorder="1" applyAlignment="1" applyProtection="1">
      <alignment horizontal="right" vertical="center" wrapText="1"/>
    </xf>
    <xf numFmtId="4" fontId="4" fillId="2" borderId="5" xfId="7" applyNumberFormat="1" applyFont="1" applyFill="1" applyBorder="1" applyAlignment="1">
      <alignment horizontal="right" vertical="center" wrapText="1"/>
    </xf>
    <xf numFmtId="4" fontId="10" fillId="0" borderId="30" xfId="6" applyNumberFormat="1" applyFont="1" applyBorder="1" applyAlignment="1">
      <alignment horizontal="center" vertical="center" wrapText="1"/>
    </xf>
    <xf numFmtId="4" fontId="10" fillId="0" borderId="28" xfId="6" applyNumberFormat="1" applyFont="1" applyFill="1" applyBorder="1" applyAlignment="1" applyProtection="1">
      <alignment horizontal="right" vertical="center" wrapText="1"/>
    </xf>
    <xf numFmtId="4" fontId="10" fillId="0" borderId="20" xfId="6" applyNumberFormat="1" applyFont="1" applyBorder="1" applyAlignment="1" applyProtection="1">
      <alignment horizontal="right" vertical="center" wrapText="1"/>
    </xf>
    <xf numFmtId="4" fontId="8" fillId="2" borderId="20" xfId="7" applyNumberFormat="1" applyFont="1" applyFill="1" applyBorder="1" applyAlignment="1">
      <alignment horizontal="right" vertical="center" wrapText="1"/>
    </xf>
    <xf numFmtId="4" fontId="6" fillId="2" borderId="20" xfId="7" applyNumberFormat="1" applyFont="1" applyFill="1" applyBorder="1" applyAlignment="1">
      <alignment horizontal="right" vertical="center" wrapText="1"/>
    </xf>
    <xf numFmtId="4" fontId="4" fillId="2" borderId="1" xfId="7" applyNumberFormat="1" applyFont="1" applyFill="1" applyBorder="1" applyAlignment="1">
      <alignment horizontal="right" vertical="center" wrapText="1"/>
    </xf>
    <xf numFmtId="4" fontId="9" fillId="2" borderId="2" xfId="7" applyNumberFormat="1" applyFont="1" applyFill="1" applyBorder="1" applyAlignment="1">
      <alignment horizontal="right" vertical="center" wrapText="1"/>
    </xf>
    <xf numFmtId="4" fontId="10" fillId="0" borderId="79" xfId="6" applyNumberFormat="1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0" borderId="80" xfId="0" applyFont="1" applyBorder="1" applyAlignment="1">
      <alignment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4" fontId="2" fillId="0" borderId="7" xfId="6" quotePrefix="1" applyNumberFormat="1" applyFont="1" applyFill="1" applyBorder="1" applyAlignment="1" applyProtection="1">
      <alignment horizontal="right" vertical="center" wrapText="1"/>
    </xf>
    <xf numFmtId="0" fontId="14" fillId="0" borderId="80" xfId="1" applyFont="1" applyBorder="1" applyAlignment="1">
      <alignment horizontal="center" vertical="center" wrapText="1"/>
    </xf>
    <xf numFmtId="2" fontId="14" fillId="0" borderId="80" xfId="1" applyNumberFormat="1" applyFont="1" applyBorder="1" applyAlignment="1">
      <alignment horizontal="center" vertical="center" wrapText="1"/>
    </xf>
    <xf numFmtId="4" fontId="14" fillId="0" borderId="7" xfId="1" applyNumberFormat="1" applyFont="1" applyBorder="1" applyAlignment="1">
      <alignment horizontal="right" vertical="center" wrapText="1"/>
    </xf>
    <xf numFmtId="4" fontId="14" fillId="0" borderId="80" xfId="1" applyNumberFormat="1" applyFont="1" applyBorder="1" applyAlignment="1">
      <alignment horizontal="right" vertical="center" wrapText="1"/>
    </xf>
    <xf numFmtId="4" fontId="2" fillId="0" borderId="80" xfId="6" quotePrefix="1" applyNumberFormat="1" applyFont="1" applyFill="1" applyBorder="1" applyAlignment="1" applyProtection="1">
      <alignment horizontal="right" vertical="center" wrapText="1"/>
    </xf>
    <xf numFmtId="4" fontId="2" fillId="0" borderId="20" xfId="6" applyNumberFormat="1" applyFont="1" applyFill="1" applyBorder="1" applyAlignment="1" applyProtection="1">
      <alignment vertical="center" wrapText="1"/>
    </xf>
    <xf numFmtId="4" fontId="2" fillId="0" borderId="10" xfId="6" quotePrefix="1" applyNumberFormat="1" applyFont="1" applyFill="1" applyBorder="1" applyAlignment="1" applyProtection="1">
      <alignment horizontal="right" vertical="center" wrapText="1"/>
    </xf>
    <xf numFmtId="4" fontId="2" fillId="3" borderId="7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10" fillId="0" borderId="3" xfId="6" quotePrefix="1" applyNumberFormat="1" applyFont="1" applyBorder="1" applyAlignment="1">
      <alignment horizontal="center" vertical="center" wrapText="1"/>
    </xf>
    <xf numFmtId="4" fontId="14" fillId="0" borderId="5" xfId="1" applyNumberFormat="1" applyFont="1" applyFill="1" applyBorder="1" applyAlignment="1">
      <alignment vertical="center" wrapText="1"/>
    </xf>
    <xf numFmtId="4" fontId="8" fillId="2" borderId="15" xfId="7" applyNumberFormat="1" applyFont="1" applyFill="1" applyBorder="1" applyAlignment="1">
      <alignment vertical="center" wrapText="1"/>
    </xf>
    <xf numFmtId="4" fontId="8" fillId="2" borderId="16" xfId="7" applyNumberFormat="1" applyFont="1" applyFill="1" applyBorder="1" applyAlignment="1">
      <alignment vertical="center" wrapText="1"/>
    </xf>
    <xf numFmtId="4" fontId="8" fillId="2" borderId="17" xfId="7" applyNumberFormat="1" applyFont="1" applyFill="1" applyBorder="1" applyAlignment="1">
      <alignment vertical="center" wrapText="1"/>
    </xf>
    <xf numFmtId="4" fontId="3" fillId="0" borderId="0" xfId="6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4" fillId="0" borderId="74" xfId="1" applyFont="1" applyBorder="1" applyAlignment="1">
      <alignment horizontal="center" vertical="center" wrapText="1"/>
    </xf>
    <xf numFmtId="0" fontId="14" fillId="0" borderId="81" xfId="1" applyFont="1" applyBorder="1" applyAlignment="1">
      <alignment horizontal="center" vertical="center" wrapText="1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2" fontId="10" fillId="0" borderId="64" xfId="6" applyNumberFormat="1" applyFont="1" applyFill="1" applyBorder="1" applyAlignment="1" applyProtection="1">
      <alignment horizontal="center" vertical="center" wrapText="1"/>
    </xf>
    <xf numFmtId="4" fontId="10" fillId="0" borderId="8" xfId="6" quotePrefix="1" applyNumberFormat="1" applyFont="1" applyFill="1" applyBorder="1" applyAlignment="1" applyProtection="1">
      <alignment horizontal="right" vertical="center" wrapText="1"/>
    </xf>
    <xf numFmtId="0" fontId="10" fillId="0" borderId="6" xfId="6" applyFont="1" applyBorder="1" applyAlignment="1">
      <alignment vertical="center" wrapText="1"/>
    </xf>
    <xf numFmtId="2" fontId="10" fillId="0" borderId="10" xfId="6" applyNumberFormat="1" applyFont="1" applyFill="1" applyBorder="1" applyAlignment="1">
      <alignment horizontal="center" vertical="center" wrapText="1"/>
    </xf>
    <xf numFmtId="4" fontId="14" fillId="0" borderId="74" xfId="0" applyNumberFormat="1" applyFont="1" applyFill="1" applyBorder="1" applyAlignment="1">
      <alignment vertical="center" wrapText="1"/>
    </xf>
    <xf numFmtId="4" fontId="14" fillId="0" borderId="68" xfId="0" applyNumberFormat="1" applyFont="1" applyFill="1" applyBorder="1" applyAlignment="1">
      <alignment vertical="center" wrapText="1"/>
    </xf>
    <xf numFmtId="4" fontId="14" fillId="0" borderId="60" xfId="0" applyNumberFormat="1" applyFont="1" applyFill="1" applyBorder="1" applyAlignment="1">
      <alignment vertical="center" wrapText="1"/>
    </xf>
    <xf numFmtId="4" fontId="14" fillId="0" borderId="62" xfId="0" applyNumberFormat="1" applyFont="1" applyFill="1" applyBorder="1" applyAlignment="1">
      <alignment vertical="center" wrapText="1"/>
    </xf>
    <xf numFmtId="4" fontId="14" fillId="0" borderId="8" xfId="0" applyNumberFormat="1" applyFont="1" applyFill="1" applyBorder="1" applyAlignment="1">
      <alignment vertical="center" wrapText="1"/>
    </xf>
    <xf numFmtId="2" fontId="10" fillId="0" borderId="5" xfId="6" applyNumberFormat="1" applyFont="1" applyFill="1" applyBorder="1" applyAlignment="1" applyProtection="1">
      <alignment horizontal="left" vertical="center" wrapText="1"/>
    </xf>
    <xf numFmtId="4" fontId="10" fillId="0" borderId="5" xfId="6" applyNumberFormat="1" applyFont="1" applyFill="1" applyBorder="1" applyAlignment="1">
      <alignment horizontal="center" vertical="center" wrapText="1"/>
    </xf>
    <xf numFmtId="4" fontId="10" fillId="0" borderId="4" xfId="6" applyNumberFormat="1" applyFont="1" applyFill="1" applyBorder="1" applyAlignment="1">
      <alignment horizontal="center" vertical="center" wrapText="1"/>
    </xf>
    <xf numFmtId="4" fontId="10" fillId="0" borderId="5" xfId="8" applyNumberFormat="1" applyFont="1" applyFill="1" applyBorder="1" applyAlignment="1">
      <alignment horizontal="right" vertical="center" wrapText="1"/>
    </xf>
    <xf numFmtId="4" fontId="3" fillId="0" borderId="0" xfId="6" applyNumberFormat="1" applyFont="1" applyFill="1" applyBorder="1" applyAlignment="1" applyProtection="1">
      <alignment horizontal="center" vertical="center" wrapText="1"/>
    </xf>
    <xf numFmtId="4" fontId="10" fillId="0" borderId="6" xfId="9" applyNumberFormat="1" applyFont="1" applyFill="1" applyBorder="1" applyAlignment="1">
      <alignment horizontal="center" vertical="center" wrapText="1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0" fontId="19" fillId="0" borderId="10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0" fontId="19" fillId="0" borderId="10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0" fontId="19" fillId="0" borderId="10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1" applyNumberFormat="1" applyFont="1" applyBorder="1" applyAlignment="1">
      <alignment vertical="center"/>
    </xf>
    <xf numFmtId="0" fontId="19" fillId="0" borderId="10" xfId="10" applyFont="1" applyBorder="1" applyAlignment="1">
      <alignment horizontal="center" vertical="center"/>
    </xf>
    <xf numFmtId="4" fontId="19" fillId="0" borderId="10" xfId="11" applyNumberFormat="1" applyFont="1" applyBorder="1" applyAlignment="1">
      <alignment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4" xfId="10" applyFont="1" applyBorder="1" applyAlignment="1">
      <alignment vertical="center" wrapText="1"/>
    </xf>
    <xf numFmtId="0" fontId="19" fillId="0" borderId="10" xfId="10" applyFont="1" applyBorder="1" applyAlignment="1">
      <alignment horizontal="center" vertical="center"/>
    </xf>
    <xf numFmtId="4" fontId="19" fillId="0" borderId="10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4" xfId="10" applyFont="1" applyBorder="1" applyAlignment="1">
      <alignment vertical="center" wrapText="1"/>
    </xf>
    <xf numFmtId="0" fontId="19" fillId="0" borderId="10" xfId="10" applyFont="1" applyBorder="1" applyAlignment="1">
      <alignment horizontal="center" vertical="center"/>
    </xf>
    <xf numFmtId="4" fontId="19" fillId="0" borderId="10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0" fontId="19" fillId="0" borderId="4" xfId="10" applyFont="1" applyBorder="1" applyAlignment="1">
      <alignment vertical="center" wrapText="1"/>
    </xf>
    <xf numFmtId="0" fontId="19" fillId="0" borderId="10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4" fontId="19" fillId="0" borderId="10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4" xfId="10" applyFont="1" applyBorder="1" applyAlignment="1">
      <alignment vertical="center" wrapText="1"/>
    </xf>
    <xf numFmtId="0" fontId="19" fillId="0" borderId="10" xfId="10" applyFont="1" applyBorder="1" applyAlignment="1">
      <alignment horizontal="center" vertical="center"/>
    </xf>
    <xf numFmtId="4" fontId="19" fillId="0" borderId="10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4" xfId="10" applyFont="1" applyBorder="1" applyAlignment="1">
      <alignment vertical="center" wrapText="1"/>
    </xf>
    <xf numFmtId="0" fontId="19" fillId="0" borderId="10" xfId="10" applyFont="1" applyBorder="1" applyAlignment="1">
      <alignment horizontal="center" vertical="center"/>
    </xf>
    <xf numFmtId="4" fontId="19" fillId="0" borderId="10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4" xfId="10" applyFont="1" applyBorder="1" applyAlignment="1">
      <alignment vertical="center" wrapText="1"/>
    </xf>
    <xf numFmtId="0" fontId="19" fillId="0" borderId="10" xfId="10" applyFont="1" applyBorder="1" applyAlignment="1">
      <alignment horizontal="center" vertical="center"/>
    </xf>
    <xf numFmtId="4" fontId="19" fillId="0" borderId="10" xfId="10" applyNumberFormat="1" applyFont="1" applyBorder="1" applyAlignment="1">
      <alignment horizontal="center" vertical="center"/>
    </xf>
    <xf numFmtId="0" fontId="19" fillId="0" borderId="4" xfId="10" applyFont="1" applyBorder="1" applyAlignment="1">
      <alignment vertical="center" wrapText="1"/>
    </xf>
    <xf numFmtId="0" fontId="19" fillId="0" borderId="10" xfId="10" applyFont="1" applyBorder="1" applyAlignment="1">
      <alignment horizontal="center" vertical="center"/>
    </xf>
    <xf numFmtId="4" fontId="19" fillId="0" borderId="10" xfId="10" applyNumberFormat="1" applyFont="1" applyBorder="1" applyAlignment="1">
      <alignment horizontal="center" vertical="center"/>
    </xf>
    <xf numFmtId="0" fontId="19" fillId="0" borderId="4" xfId="10" applyFont="1" applyBorder="1" applyAlignment="1">
      <alignment vertical="center" wrapText="1"/>
    </xf>
    <xf numFmtId="0" fontId="19" fillId="0" borderId="10" xfId="10" applyFont="1" applyBorder="1" applyAlignment="1">
      <alignment horizontal="center" vertical="center"/>
    </xf>
    <xf numFmtId="4" fontId="19" fillId="0" borderId="10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4" xfId="10" applyFont="1" applyBorder="1" applyAlignment="1">
      <alignment vertical="center" wrapText="1"/>
    </xf>
    <xf numFmtId="0" fontId="19" fillId="0" borderId="10" xfId="10" applyFont="1" applyBorder="1" applyAlignment="1">
      <alignment horizontal="center" vertical="center"/>
    </xf>
    <xf numFmtId="4" fontId="19" fillId="0" borderId="10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4" xfId="10" applyFont="1" applyBorder="1" applyAlignment="1">
      <alignment vertical="center" wrapText="1"/>
    </xf>
    <xf numFmtId="0" fontId="19" fillId="0" borderId="10" xfId="10" applyFont="1" applyBorder="1" applyAlignment="1">
      <alignment horizontal="center" vertical="center"/>
    </xf>
    <xf numFmtId="4" fontId="19" fillId="0" borderId="10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1" applyNumberFormat="1" applyFont="1" applyBorder="1" applyAlignment="1">
      <alignment vertical="center"/>
    </xf>
    <xf numFmtId="0" fontId="19" fillId="0" borderId="4" xfId="10" applyFont="1" applyBorder="1" applyAlignment="1">
      <alignment vertical="center" wrapText="1"/>
    </xf>
    <xf numFmtId="0" fontId="19" fillId="0" borderId="10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4" fontId="19" fillId="0" borderId="10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5" xfId="10" applyFont="1" applyBorder="1" applyAlignment="1">
      <alignment vertical="center" wrapText="1"/>
    </xf>
    <xf numFmtId="0" fontId="19" fillId="0" borderId="5" xfId="10" applyFont="1" applyBorder="1" applyAlignment="1">
      <alignment horizontal="center" vertical="center"/>
    </xf>
    <xf numFmtId="4" fontId="19" fillId="0" borderId="5" xfId="11" applyNumberFormat="1" applyFont="1" applyBorder="1" applyAlignment="1">
      <alignment vertical="center"/>
    </xf>
    <xf numFmtId="4" fontId="19" fillId="0" borderId="5" xfId="10" applyNumberFormat="1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4" xfId="10" applyFont="1" applyBorder="1" applyAlignment="1">
      <alignment vertical="center" wrapText="1"/>
    </xf>
    <xf numFmtId="0" fontId="19" fillId="0" borderId="10" xfId="10" applyFont="1" applyBorder="1" applyAlignment="1">
      <alignment horizontal="center" vertical="center"/>
    </xf>
    <xf numFmtId="4" fontId="19" fillId="0" borderId="10" xfId="10" applyNumberFormat="1" applyFont="1" applyBorder="1" applyAlignment="1">
      <alignment horizontal="center" vertical="center"/>
    </xf>
    <xf numFmtId="43" fontId="19" fillId="5" borderId="5" xfId="7" applyFont="1" applyFill="1" applyBorder="1" applyAlignment="1">
      <alignment horizontal="center" vertical="center" wrapText="1"/>
    </xf>
    <xf numFmtId="43" fontId="19" fillId="5" borderId="5" xfId="7" applyFont="1" applyFill="1" applyBorder="1" applyAlignment="1">
      <alignment horizontal="right" vertical="center" wrapText="1"/>
    </xf>
    <xf numFmtId="43" fontId="19" fillId="5" borderId="5" xfId="11" applyFont="1" applyFill="1" applyBorder="1" applyAlignment="1">
      <alignment horizontal="center" vertical="top" wrapText="1"/>
    </xf>
    <xf numFmtId="43" fontId="19" fillId="5" borderId="5" xfId="11" applyFont="1" applyFill="1" applyBorder="1" applyAlignment="1">
      <alignment horizontal="right" vertical="top" wrapText="1"/>
    </xf>
    <xf numFmtId="4" fontId="14" fillId="0" borderId="70" xfId="0" applyNumberFormat="1" applyFont="1" applyFill="1" applyBorder="1" applyAlignment="1">
      <alignment horizontal="right" vertical="center" wrapText="1"/>
    </xf>
    <xf numFmtId="4" fontId="14" fillId="0" borderId="69" xfId="0" applyNumberFormat="1" applyFont="1" applyFill="1" applyBorder="1" applyAlignment="1">
      <alignment horizontal="right" vertical="center" wrapText="1"/>
    </xf>
    <xf numFmtId="0" fontId="19" fillId="5" borderId="5" xfId="0" applyFont="1" applyFill="1" applyBorder="1" applyAlignment="1">
      <alignment horizontal="left" vertical="top" wrapText="1"/>
    </xf>
    <xf numFmtId="4" fontId="14" fillId="0" borderId="59" xfId="0" applyNumberFormat="1" applyFont="1" applyBorder="1" applyAlignment="1">
      <alignment horizontal="right" vertical="center" wrapText="1"/>
    </xf>
    <xf numFmtId="4" fontId="14" fillId="0" borderId="59" xfId="0" applyNumberFormat="1" applyFont="1" applyFill="1" applyBorder="1" applyAlignment="1">
      <alignment horizontal="right" vertical="center" wrapText="1"/>
    </xf>
    <xf numFmtId="0" fontId="19" fillId="5" borderId="5" xfId="0" applyFont="1" applyFill="1" applyBorder="1" applyAlignment="1">
      <alignment horizontal="center" vertical="center" wrapText="1"/>
    </xf>
    <xf numFmtId="4" fontId="10" fillId="0" borderId="6" xfId="6" applyNumberFormat="1" applyFont="1" applyBorder="1" applyAlignment="1">
      <alignment horizontal="center" vertical="center" wrapText="1"/>
    </xf>
    <xf numFmtId="4" fontId="10" fillId="0" borderId="24" xfId="6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4" fillId="0" borderId="5" xfId="5" applyFont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vertical="center" wrapText="1"/>
    </xf>
    <xf numFmtId="4" fontId="14" fillId="0" borderId="5" xfId="0" applyNumberFormat="1" applyFont="1" applyFill="1" applyBorder="1" applyAlignment="1">
      <alignment vertical="center" wrapText="1"/>
    </xf>
    <xf numFmtId="4" fontId="19" fillId="0" borderId="5" xfId="7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3" fontId="4" fillId="0" borderId="0" xfId="0" applyNumberFormat="1" applyFont="1" applyFill="1" applyAlignment="1">
      <alignment vertical="center"/>
    </xf>
    <xf numFmtId="0" fontId="2" fillId="2" borderId="44" xfId="0" applyFont="1" applyFill="1" applyBorder="1" applyAlignment="1">
      <alignment horizontal="left" vertical="center"/>
    </xf>
    <xf numFmtId="4" fontId="2" fillId="2" borderId="22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3" fillId="2" borderId="50" xfId="0" applyNumberFormat="1" applyFont="1" applyFill="1" applyBorder="1" applyAlignment="1">
      <alignment horizontal="right" vertical="center"/>
    </xf>
    <xf numFmtId="4" fontId="3" fillId="2" borderId="51" xfId="0" applyNumberFormat="1" applyFont="1" applyFill="1" applyBorder="1" applyAlignment="1">
      <alignment horizontal="right" vertical="center"/>
    </xf>
    <xf numFmtId="4" fontId="3" fillId="2" borderId="32" xfId="0" applyNumberFormat="1" applyFont="1" applyFill="1" applyBorder="1" applyAlignment="1">
      <alignment horizontal="right" vertical="center"/>
    </xf>
    <xf numFmtId="43" fontId="3" fillId="2" borderId="51" xfId="0" applyNumberFormat="1" applyFont="1" applyFill="1" applyBorder="1" applyAlignment="1">
      <alignment horizontal="center" vertical="center"/>
    </xf>
    <xf numFmtId="43" fontId="3" fillId="2" borderId="32" xfId="0" applyNumberFormat="1" applyFont="1" applyFill="1" applyBorder="1" applyAlignment="1">
      <alignment horizontal="center" vertical="center"/>
    </xf>
    <xf numFmtId="43" fontId="3" fillId="3" borderId="51" xfId="0" applyNumberFormat="1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43" fontId="12" fillId="0" borderId="48" xfId="7" applyFont="1" applyFill="1" applyBorder="1" applyAlignment="1">
      <alignment horizontal="center" vertical="center" wrapText="1"/>
    </xf>
    <xf numFmtId="43" fontId="12" fillId="0" borderId="13" xfId="7" applyFont="1" applyFill="1" applyBorder="1" applyAlignment="1">
      <alignment horizontal="center" vertical="center" wrapText="1"/>
    </xf>
    <xf numFmtId="43" fontId="12" fillId="0" borderId="17" xfId="7" applyFont="1" applyFill="1" applyBorder="1" applyAlignment="1">
      <alignment horizontal="center" vertical="center" wrapText="1"/>
    </xf>
    <xf numFmtId="43" fontId="3" fillId="3" borderId="50" xfId="0" applyNumberFormat="1" applyFont="1" applyFill="1" applyBorder="1" applyAlignment="1">
      <alignment horizontal="center" vertical="center"/>
    </xf>
    <xf numFmtId="43" fontId="3" fillId="3" borderId="32" xfId="0" applyNumberFormat="1" applyFont="1" applyFill="1" applyBorder="1" applyAlignment="1">
      <alignment horizontal="center" vertical="center"/>
    </xf>
    <xf numFmtId="4" fontId="3" fillId="3" borderId="50" xfId="0" applyNumberFormat="1" applyFont="1" applyFill="1" applyBorder="1" applyAlignment="1">
      <alignment horizontal="right" vertical="center"/>
    </xf>
    <xf numFmtId="4" fontId="3" fillId="3" borderId="51" xfId="0" applyNumberFormat="1" applyFont="1" applyFill="1" applyBorder="1" applyAlignment="1">
      <alignment horizontal="right" vertical="center"/>
    </xf>
    <xf numFmtId="4" fontId="3" fillId="3" borderId="32" xfId="0" applyNumberFormat="1" applyFont="1" applyFill="1" applyBorder="1" applyAlignment="1">
      <alignment horizontal="right" vertical="center"/>
    </xf>
    <xf numFmtId="0" fontId="3" fillId="3" borderId="51" xfId="0" applyFont="1" applyFill="1" applyBorder="1" applyAlignment="1">
      <alignment horizontal="right" vertical="center"/>
    </xf>
    <xf numFmtId="0" fontId="3" fillId="3" borderId="32" xfId="0" applyFont="1" applyFill="1" applyBorder="1" applyAlignment="1">
      <alignment horizontal="right" vertical="center"/>
    </xf>
    <xf numFmtId="43" fontId="3" fillId="0" borderId="22" xfId="7" applyFont="1" applyFill="1" applyBorder="1" applyAlignment="1">
      <alignment horizontal="center" vertical="center" wrapText="1"/>
    </xf>
    <xf numFmtId="43" fontId="3" fillId="0" borderId="43" xfId="7" applyFont="1" applyFill="1" applyBorder="1" applyAlignment="1">
      <alignment horizontal="center" vertical="center" wrapText="1"/>
    </xf>
    <xf numFmtId="43" fontId="3" fillId="0" borderId="22" xfId="7" applyNumberFormat="1" applyFont="1" applyFill="1" applyBorder="1" applyAlignment="1">
      <alignment horizontal="center" vertical="center" wrapText="1"/>
    </xf>
    <xf numFmtId="43" fontId="12" fillId="0" borderId="53" xfId="7" applyFont="1" applyFill="1" applyBorder="1" applyAlignment="1">
      <alignment horizontal="center" vertical="center" wrapText="1"/>
    </xf>
    <xf numFmtId="43" fontId="12" fillId="0" borderId="1" xfId="7" applyFont="1" applyFill="1" applyBorder="1" applyAlignment="1">
      <alignment horizontal="center" vertical="center" wrapText="1"/>
    </xf>
    <xf numFmtId="43" fontId="12" fillId="0" borderId="2" xfId="7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49" fontId="11" fillId="2" borderId="48" xfId="0" applyNumberFormat="1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>
      <alignment horizontal="center" vertical="center"/>
    </xf>
    <xf numFmtId="49" fontId="11" fillId="2" borderId="17" xfId="0" applyNumberFormat="1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15" fillId="2" borderId="49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3" fontId="15" fillId="2" borderId="40" xfId="7" applyFont="1" applyFill="1" applyBorder="1" applyAlignment="1">
      <alignment horizontal="center" vertical="center"/>
    </xf>
    <xf numFmtId="43" fontId="15" fillId="2" borderId="31" xfId="7" applyFont="1" applyFill="1" applyBorder="1" applyAlignment="1">
      <alignment horizontal="center" vertical="center"/>
    </xf>
    <xf numFmtId="43" fontId="15" fillId="2" borderId="28" xfId="7" applyFont="1" applyFill="1" applyBorder="1" applyAlignment="1">
      <alignment horizontal="center" vertical="center"/>
    </xf>
    <xf numFmtId="4" fontId="3" fillId="2" borderId="56" xfId="0" applyNumberFormat="1" applyFont="1" applyFill="1" applyBorder="1" applyAlignment="1">
      <alignment horizontal="right" vertical="center" wrapText="1"/>
    </xf>
    <xf numFmtId="4" fontId="3" fillId="2" borderId="49" xfId="0" applyNumberFormat="1" applyFont="1" applyFill="1" applyBorder="1" applyAlignment="1">
      <alignment horizontal="right" vertical="center" wrapText="1"/>
    </xf>
    <xf numFmtId="4" fontId="3" fillId="2" borderId="40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3" fillId="2" borderId="52" xfId="0" applyNumberFormat="1" applyFont="1" applyFill="1" applyBorder="1" applyAlignment="1">
      <alignment horizontal="right" vertical="center" wrapText="1"/>
    </xf>
    <xf numFmtId="4" fontId="3" fillId="2" borderId="57" xfId="0" applyNumberFormat="1" applyFont="1" applyFill="1" applyBorder="1" applyAlignment="1">
      <alignment horizontal="right" vertical="center" wrapText="1"/>
    </xf>
    <xf numFmtId="4" fontId="3" fillId="2" borderId="58" xfId="0" applyNumberFormat="1" applyFont="1" applyFill="1" applyBorder="1" applyAlignment="1">
      <alignment horizontal="right" vertical="center" wrapText="1"/>
    </xf>
    <xf numFmtId="0" fontId="15" fillId="2" borderId="30" xfId="0" applyFont="1" applyFill="1" applyBorder="1" applyAlignment="1">
      <alignment horizontal="center" vertical="center"/>
    </xf>
    <xf numFmtId="0" fontId="15" fillId="2" borderId="53" xfId="0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53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0" xfId="6" applyNumberFormat="1" applyFont="1" applyFill="1" applyBorder="1" applyAlignment="1" applyProtection="1">
      <alignment horizontal="center" vertical="center" wrapText="1"/>
    </xf>
    <xf numFmtId="0" fontId="15" fillId="2" borderId="76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4" fontId="15" fillId="2" borderId="3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5" fillId="2" borderId="40" xfId="7" applyNumberFormat="1" applyFont="1" applyFill="1" applyBorder="1" applyAlignment="1">
      <alignment horizontal="center" vertical="center"/>
    </xf>
    <xf numFmtId="4" fontId="15" fillId="2" borderId="31" xfId="7" applyNumberFormat="1" applyFont="1" applyFill="1" applyBorder="1" applyAlignment="1">
      <alignment horizontal="center" vertical="center"/>
    </xf>
    <xf numFmtId="4" fontId="15" fillId="2" borderId="28" xfId="7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3" fontId="10" fillId="0" borderId="5" xfId="7" applyNumberFormat="1" applyFont="1" applyBorder="1" applyAlignment="1">
      <alignment vertical="center"/>
    </xf>
    <xf numFmtId="0" fontId="10" fillId="0" borderId="5" xfId="0" applyFont="1" applyBorder="1" applyAlignment="1">
      <alignment vertical="center" wrapText="1"/>
    </xf>
  </cellXfs>
  <cellStyles count="12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10"/>
    <cellStyle name="Normal_Caragua1" xfId="6"/>
    <cellStyle name="Separador de milhares" xfId="7" builtinId="3"/>
    <cellStyle name="Separador de milhares 3" xfId="8"/>
    <cellStyle name="Separador de milhares_SSebastiao SedeRev 01" xfId="9"/>
    <cellStyle name="Vírgula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76200</xdr:rowOff>
    </xdr:from>
    <xdr:to>
      <xdr:col>1</xdr:col>
      <xdr:colOff>1466850</xdr:colOff>
      <xdr:row>5</xdr:row>
      <xdr:rowOff>133350</xdr:rowOff>
    </xdr:to>
    <xdr:pic>
      <xdr:nvPicPr>
        <xdr:cNvPr id="171610" name="Imagem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1905"/>
        <a:stretch>
          <a:fillRect/>
        </a:stretch>
      </xdr:blipFill>
      <xdr:spPr bwMode="auto">
        <a:xfrm>
          <a:off x="161925" y="238125"/>
          <a:ext cx="14382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1371599</xdr:colOff>
      <xdr:row>1</xdr:row>
      <xdr:rowOff>38100</xdr:rowOff>
    </xdr:from>
    <xdr:ext cx="11172826" cy="743011"/>
    <xdr:sp macro="" textlink="">
      <xdr:nvSpPr>
        <xdr:cNvPr id="3" name="Retângulo 2"/>
        <xdr:cNvSpPr/>
      </xdr:nvSpPr>
      <xdr:spPr>
        <a:xfrm>
          <a:off x="1504949" y="200025"/>
          <a:ext cx="11172826" cy="74301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Cronograma Físico-Financeiro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28575</xdr:rowOff>
    </xdr:from>
    <xdr:to>
      <xdr:col>2</xdr:col>
      <xdr:colOff>752475</xdr:colOff>
      <xdr:row>4</xdr:row>
      <xdr:rowOff>133350</xdr:rowOff>
    </xdr:to>
    <xdr:pic>
      <xdr:nvPicPr>
        <xdr:cNvPr id="269430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00025" y="219075"/>
          <a:ext cx="1352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654843</xdr:colOff>
      <xdr:row>0</xdr:row>
      <xdr:rowOff>186528</xdr:rowOff>
    </xdr:from>
    <xdr:ext cx="12846843" cy="711261"/>
    <xdr:sp macro="" textlink="">
      <xdr:nvSpPr>
        <xdr:cNvPr id="3" name="Retângulo 2"/>
        <xdr:cNvSpPr/>
      </xdr:nvSpPr>
      <xdr:spPr>
        <a:xfrm>
          <a:off x="1454943" y="186528"/>
          <a:ext cx="12846843" cy="711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Academia 04 - Pico do Jaraguá</a:t>
          </a:r>
          <a:endParaRPr lang="pt-BR" sz="4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accent3">
                <a:lumMod val="5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18</xdr:col>
      <xdr:colOff>666750</xdr:colOff>
      <xdr:row>40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20564475" y="943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40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20564475" y="943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9050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9050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41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90500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90500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9050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9050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41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2056447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41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20564475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9050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90500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2</xdr:col>
      <xdr:colOff>723900</xdr:colOff>
      <xdr:row>3</xdr:row>
      <xdr:rowOff>133350</xdr:rowOff>
    </xdr:to>
    <xdr:pic>
      <xdr:nvPicPr>
        <xdr:cNvPr id="270454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19075" y="247650"/>
          <a:ext cx="13049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654844</xdr:colOff>
      <xdr:row>0</xdr:row>
      <xdr:rowOff>38360</xdr:rowOff>
    </xdr:from>
    <xdr:ext cx="12870656" cy="700678"/>
    <xdr:sp macro="" textlink="">
      <xdr:nvSpPr>
        <xdr:cNvPr id="3" name="Retângulo 2"/>
        <xdr:cNvSpPr/>
      </xdr:nvSpPr>
      <xdr:spPr>
        <a:xfrm>
          <a:off x="1459177" y="228860"/>
          <a:ext cx="12870656" cy="70067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Concha Acústica</a:t>
          </a:r>
          <a:endParaRPr lang="pt-BR" sz="4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accent3">
                <a:lumMod val="5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18</xdr:col>
      <xdr:colOff>666750</xdr:colOff>
      <xdr:row>47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20564475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47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20564475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45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90500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45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90500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48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9050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48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9050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45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90500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45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90500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48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20564475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48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20564475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49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90500" y="1245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49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90500" y="1245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</xdr:colOff>
      <xdr:row>1</xdr:row>
      <xdr:rowOff>19050</xdr:rowOff>
    </xdr:from>
    <xdr:to>
      <xdr:col>2</xdr:col>
      <xdr:colOff>705908</xdr:colOff>
      <xdr:row>4</xdr:row>
      <xdr:rowOff>85725</xdr:rowOff>
    </xdr:to>
    <xdr:pic>
      <xdr:nvPicPr>
        <xdr:cNvPr id="271478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20133" y="209550"/>
          <a:ext cx="1290108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654844</xdr:colOff>
      <xdr:row>1</xdr:row>
      <xdr:rowOff>42333</xdr:rowOff>
    </xdr:from>
    <xdr:ext cx="12838906" cy="700678"/>
    <xdr:sp macro="" textlink="">
      <xdr:nvSpPr>
        <xdr:cNvPr id="3" name="Retângulo 2"/>
        <xdr:cNvSpPr/>
      </xdr:nvSpPr>
      <xdr:spPr>
        <a:xfrm>
          <a:off x="1459177" y="232833"/>
          <a:ext cx="12838906" cy="70067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Cancela e Guarita</a:t>
          </a:r>
        </a:p>
        <a:p>
          <a:pPr algn="ctr"/>
          <a:endParaRPr lang="pt-BR" sz="4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accent3">
                <a:lumMod val="5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18</xdr:col>
      <xdr:colOff>666750</xdr:colOff>
      <xdr:row>44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20564475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44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20564475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90500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90500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45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90500" y="61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45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90500" y="61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90500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90500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45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20564475" y="61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45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20564475" y="61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46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9050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46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9050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2</xdr:col>
      <xdr:colOff>762000</xdr:colOff>
      <xdr:row>4</xdr:row>
      <xdr:rowOff>85725</xdr:rowOff>
    </xdr:to>
    <xdr:pic>
      <xdr:nvPicPr>
        <xdr:cNvPr id="27250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09550" y="200025"/>
          <a:ext cx="1352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654844</xdr:colOff>
      <xdr:row>1</xdr:row>
      <xdr:rowOff>42333</xdr:rowOff>
    </xdr:from>
    <xdr:ext cx="12807156" cy="700678"/>
    <xdr:sp macro="" textlink="">
      <xdr:nvSpPr>
        <xdr:cNvPr id="3" name="Retângulo 2"/>
        <xdr:cNvSpPr/>
      </xdr:nvSpPr>
      <xdr:spPr>
        <a:xfrm>
          <a:off x="1459177" y="232833"/>
          <a:ext cx="12807156" cy="70067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Trilha do Pai Zé</a:t>
          </a:r>
          <a:endParaRPr lang="pt-BR" sz="4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accent3">
                <a:lumMod val="5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18</xdr:col>
      <xdr:colOff>666750</xdr:colOff>
      <xdr:row>37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20564475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37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20564475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35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90500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35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90500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9050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9050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35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90500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35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90500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38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20564475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38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20564475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39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90500" y="1245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39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90500" y="1245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1</xdr:col>
      <xdr:colOff>1466850</xdr:colOff>
      <xdr:row>4</xdr:row>
      <xdr:rowOff>133350</xdr:rowOff>
    </xdr:to>
    <xdr:pic>
      <xdr:nvPicPr>
        <xdr:cNvPr id="128859" name="Imagem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1905"/>
        <a:stretch>
          <a:fillRect/>
        </a:stretch>
      </xdr:blipFill>
      <xdr:spPr bwMode="auto">
        <a:xfrm>
          <a:off x="161925" y="76200"/>
          <a:ext cx="14382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1371599</xdr:colOff>
      <xdr:row>0</xdr:row>
      <xdr:rowOff>38100</xdr:rowOff>
    </xdr:from>
    <xdr:ext cx="3076576" cy="743011"/>
    <xdr:sp macro="" textlink="">
      <xdr:nvSpPr>
        <xdr:cNvPr id="3" name="Retângulo 2"/>
        <xdr:cNvSpPr/>
      </xdr:nvSpPr>
      <xdr:spPr>
        <a:xfrm>
          <a:off x="1504949" y="200025"/>
          <a:ext cx="3076576" cy="74301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Resumo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2</xdr:col>
      <xdr:colOff>771525</xdr:colOff>
      <xdr:row>4</xdr:row>
      <xdr:rowOff>142875</xdr:rowOff>
    </xdr:to>
    <xdr:pic>
      <xdr:nvPicPr>
        <xdr:cNvPr id="262976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19075" y="228600"/>
          <a:ext cx="1352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654844</xdr:colOff>
      <xdr:row>1</xdr:row>
      <xdr:rowOff>5553</xdr:rowOff>
    </xdr:from>
    <xdr:ext cx="12858750" cy="711261"/>
    <xdr:sp macro="" textlink="">
      <xdr:nvSpPr>
        <xdr:cNvPr id="3" name="Retângulo 2"/>
        <xdr:cNvSpPr/>
      </xdr:nvSpPr>
      <xdr:spPr>
        <a:xfrm>
          <a:off x="1452563" y="196053"/>
          <a:ext cx="12858750" cy="711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Quiosque 1 Módulo - Nº 01</a:t>
          </a:r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18</xdr:col>
      <xdr:colOff>666750</xdr:colOff>
      <xdr:row>58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590675" y="2536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58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590675" y="2536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56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8192750" y="1234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56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8192750" y="1234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59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190500" y="2957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59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190500" y="2957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56</xdr:row>
      <xdr:rowOff>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190500" y="36279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56</xdr:row>
      <xdr:rowOff>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190500" y="36279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59</xdr:row>
      <xdr:rowOff>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19801417" y="6963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59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19801417" y="6963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60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190500" y="721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60</xdr:row>
      <xdr:rowOff>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190500" y="721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1</xdr:col>
      <xdr:colOff>28575</xdr:colOff>
      <xdr:row>60</xdr:row>
      <xdr:rowOff>38100</xdr:rowOff>
    </xdr:from>
    <xdr:to>
      <xdr:col>2</xdr:col>
      <xdr:colOff>771525</xdr:colOff>
      <xdr:row>63</xdr:row>
      <xdr:rowOff>142875</xdr:rowOff>
    </xdr:to>
    <xdr:pic>
      <xdr:nvPicPr>
        <xdr:cNvPr id="262990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19075" y="13268325"/>
          <a:ext cx="1352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664369</xdr:colOff>
      <xdr:row>60</xdr:row>
      <xdr:rowOff>62703</xdr:rowOff>
    </xdr:from>
    <xdr:ext cx="12858750" cy="711261"/>
    <xdr:sp macro="" textlink="">
      <xdr:nvSpPr>
        <xdr:cNvPr id="23" name="Retângulo 22"/>
        <xdr:cNvSpPr/>
      </xdr:nvSpPr>
      <xdr:spPr>
        <a:xfrm>
          <a:off x="1464469" y="12930978"/>
          <a:ext cx="12858750" cy="711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Quiosque 1 Módulo - Nº 02</a:t>
          </a:r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18</xdr:col>
      <xdr:colOff>666750</xdr:colOff>
      <xdr:row>110</xdr:row>
      <xdr:rowOff>0</xdr:rowOff>
    </xdr:from>
    <xdr:ext cx="184731" cy="264560"/>
    <xdr:sp macro="" textlink="">
      <xdr:nvSpPr>
        <xdr:cNvPr id="24" name="CaixaDeTexto 23"/>
        <xdr:cNvSpPr txBox="1"/>
      </xdr:nvSpPr>
      <xdr:spPr>
        <a:xfrm>
          <a:off x="20550188" y="10322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110</xdr:row>
      <xdr:rowOff>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20550188" y="10322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108</xdr:row>
      <xdr:rowOff>0</xdr:rowOff>
    </xdr:from>
    <xdr:ext cx="184731" cy="264560"/>
    <xdr:sp macro="" textlink="">
      <xdr:nvSpPr>
        <xdr:cNvPr id="26" name="CaixaDeTexto 25"/>
        <xdr:cNvSpPr txBox="1"/>
      </xdr:nvSpPr>
      <xdr:spPr>
        <a:xfrm>
          <a:off x="190500" y="9822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108</xdr:row>
      <xdr:rowOff>0</xdr:rowOff>
    </xdr:from>
    <xdr:ext cx="184731" cy="264560"/>
    <xdr:sp macro="" textlink="">
      <xdr:nvSpPr>
        <xdr:cNvPr id="27" name="CaixaDeTexto 26"/>
        <xdr:cNvSpPr txBox="1"/>
      </xdr:nvSpPr>
      <xdr:spPr>
        <a:xfrm>
          <a:off x="190500" y="9822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108</xdr:row>
      <xdr:rowOff>0</xdr:rowOff>
    </xdr:from>
    <xdr:ext cx="184731" cy="264560"/>
    <xdr:sp macro="" textlink="">
      <xdr:nvSpPr>
        <xdr:cNvPr id="28" name="CaixaDeTexto 27"/>
        <xdr:cNvSpPr txBox="1"/>
      </xdr:nvSpPr>
      <xdr:spPr>
        <a:xfrm>
          <a:off x="190500" y="9822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108</xdr:row>
      <xdr:rowOff>0</xdr:rowOff>
    </xdr:from>
    <xdr:ext cx="184731" cy="264560"/>
    <xdr:sp macro="" textlink="">
      <xdr:nvSpPr>
        <xdr:cNvPr id="29" name="CaixaDeTexto 28"/>
        <xdr:cNvSpPr txBox="1"/>
      </xdr:nvSpPr>
      <xdr:spPr>
        <a:xfrm>
          <a:off x="190500" y="9822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111</xdr:row>
      <xdr:rowOff>0</xdr:rowOff>
    </xdr:from>
    <xdr:ext cx="184731" cy="264560"/>
    <xdr:sp macro="" textlink="">
      <xdr:nvSpPr>
        <xdr:cNvPr id="30" name="CaixaDeTexto 29"/>
        <xdr:cNvSpPr txBox="1"/>
      </xdr:nvSpPr>
      <xdr:spPr>
        <a:xfrm>
          <a:off x="190500" y="10584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111</xdr:row>
      <xdr:rowOff>0</xdr:rowOff>
    </xdr:from>
    <xdr:ext cx="184731" cy="264560"/>
    <xdr:sp macro="" textlink="">
      <xdr:nvSpPr>
        <xdr:cNvPr id="31" name="CaixaDeTexto 30"/>
        <xdr:cNvSpPr txBox="1"/>
      </xdr:nvSpPr>
      <xdr:spPr>
        <a:xfrm>
          <a:off x="190500" y="10584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111</xdr:row>
      <xdr:rowOff>0</xdr:rowOff>
    </xdr:from>
    <xdr:ext cx="184731" cy="264560"/>
    <xdr:sp macro="" textlink="">
      <xdr:nvSpPr>
        <xdr:cNvPr id="32" name="CaixaDeTexto 31"/>
        <xdr:cNvSpPr txBox="1"/>
      </xdr:nvSpPr>
      <xdr:spPr>
        <a:xfrm>
          <a:off x="20550188" y="10584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111</xdr:row>
      <xdr:rowOff>0</xdr:rowOff>
    </xdr:from>
    <xdr:ext cx="184731" cy="264560"/>
    <xdr:sp macro="" textlink="">
      <xdr:nvSpPr>
        <xdr:cNvPr id="33" name="CaixaDeTexto 32"/>
        <xdr:cNvSpPr txBox="1"/>
      </xdr:nvSpPr>
      <xdr:spPr>
        <a:xfrm>
          <a:off x="20550188" y="10584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112</xdr:row>
      <xdr:rowOff>0</xdr:rowOff>
    </xdr:from>
    <xdr:ext cx="184731" cy="264560"/>
    <xdr:sp macro="" textlink="">
      <xdr:nvSpPr>
        <xdr:cNvPr id="34" name="CaixaDeTexto 33"/>
        <xdr:cNvSpPr txBox="1"/>
      </xdr:nvSpPr>
      <xdr:spPr>
        <a:xfrm>
          <a:off x="19050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112</xdr:row>
      <xdr:rowOff>0</xdr:rowOff>
    </xdr:from>
    <xdr:ext cx="184731" cy="264560"/>
    <xdr:sp macro="" textlink="">
      <xdr:nvSpPr>
        <xdr:cNvPr id="35" name="CaixaDeTexto 34"/>
        <xdr:cNvSpPr txBox="1"/>
      </xdr:nvSpPr>
      <xdr:spPr>
        <a:xfrm>
          <a:off x="19050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1</xdr:col>
      <xdr:colOff>28575</xdr:colOff>
      <xdr:row>112</xdr:row>
      <xdr:rowOff>38100</xdr:rowOff>
    </xdr:from>
    <xdr:to>
      <xdr:col>2</xdr:col>
      <xdr:colOff>771525</xdr:colOff>
      <xdr:row>115</xdr:row>
      <xdr:rowOff>142875</xdr:rowOff>
    </xdr:to>
    <xdr:pic>
      <xdr:nvPicPr>
        <xdr:cNvPr id="263004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19075" y="24526875"/>
          <a:ext cx="1352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654844</xdr:colOff>
      <xdr:row>112</xdr:row>
      <xdr:rowOff>5553</xdr:rowOff>
    </xdr:from>
    <xdr:ext cx="12858750" cy="711261"/>
    <xdr:sp macro="" textlink="">
      <xdr:nvSpPr>
        <xdr:cNvPr id="37" name="Retângulo 36"/>
        <xdr:cNvSpPr/>
      </xdr:nvSpPr>
      <xdr:spPr>
        <a:xfrm>
          <a:off x="1452563" y="10816428"/>
          <a:ext cx="12858750" cy="711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Quiosque 1 Módulo - Nº 03</a:t>
          </a:r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18</xdr:col>
      <xdr:colOff>666750</xdr:colOff>
      <xdr:row>161</xdr:row>
      <xdr:rowOff>0</xdr:rowOff>
    </xdr:from>
    <xdr:ext cx="184731" cy="264560"/>
    <xdr:sp macro="" textlink="">
      <xdr:nvSpPr>
        <xdr:cNvPr id="38" name="CaixaDeTexto 37"/>
        <xdr:cNvSpPr txBox="1"/>
      </xdr:nvSpPr>
      <xdr:spPr>
        <a:xfrm>
          <a:off x="20550188" y="19752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161</xdr:row>
      <xdr:rowOff>0</xdr:rowOff>
    </xdr:from>
    <xdr:ext cx="184731" cy="264560"/>
    <xdr:sp macro="" textlink="">
      <xdr:nvSpPr>
        <xdr:cNvPr id="39" name="CaixaDeTexto 38"/>
        <xdr:cNvSpPr txBox="1"/>
      </xdr:nvSpPr>
      <xdr:spPr>
        <a:xfrm>
          <a:off x="20550188" y="19752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159</xdr:row>
      <xdr:rowOff>0</xdr:rowOff>
    </xdr:from>
    <xdr:ext cx="184731" cy="264560"/>
    <xdr:sp macro="" textlink="">
      <xdr:nvSpPr>
        <xdr:cNvPr id="40" name="CaixaDeTexto 39"/>
        <xdr:cNvSpPr txBox="1"/>
      </xdr:nvSpPr>
      <xdr:spPr>
        <a:xfrm>
          <a:off x="190500" y="1925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159</xdr:row>
      <xdr:rowOff>0</xdr:rowOff>
    </xdr:from>
    <xdr:ext cx="184731" cy="264560"/>
    <xdr:sp macro="" textlink="">
      <xdr:nvSpPr>
        <xdr:cNvPr id="41" name="CaixaDeTexto 40"/>
        <xdr:cNvSpPr txBox="1"/>
      </xdr:nvSpPr>
      <xdr:spPr>
        <a:xfrm>
          <a:off x="190500" y="1925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159</xdr:row>
      <xdr:rowOff>0</xdr:rowOff>
    </xdr:from>
    <xdr:ext cx="184731" cy="264560"/>
    <xdr:sp macro="" textlink="">
      <xdr:nvSpPr>
        <xdr:cNvPr id="42" name="CaixaDeTexto 41"/>
        <xdr:cNvSpPr txBox="1"/>
      </xdr:nvSpPr>
      <xdr:spPr>
        <a:xfrm>
          <a:off x="190500" y="1925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159</xdr:row>
      <xdr:rowOff>0</xdr:rowOff>
    </xdr:from>
    <xdr:ext cx="184731" cy="264560"/>
    <xdr:sp macro="" textlink="">
      <xdr:nvSpPr>
        <xdr:cNvPr id="43" name="CaixaDeTexto 42"/>
        <xdr:cNvSpPr txBox="1"/>
      </xdr:nvSpPr>
      <xdr:spPr>
        <a:xfrm>
          <a:off x="190500" y="1925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162</xdr:row>
      <xdr:rowOff>0</xdr:rowOff>
    </xdr:from>
    <xdr:ext cx="184731" cy="264560"/>
    <xdr:sp macro="" textlink="">
      <xdr:nvSpPr>
        <xdr:cNvPr id="44" name="CaixaDeTexto 43"/>
        <xdr:cNvSpPr txBox="1"/>
      </xdr:nvSpPr>
      <xdr:spPr>
        <a:xfrm>
          <a:off x="190500" y="10584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162</xdr:row>
      <xdr:rowOff>0</xdr:rowOff>
    </xdr:from>
    <xdr:ext cx="184731" cy="264560"/>
    <xdr:sp macro="" textlink="">
      <xdr:nvSpPr>
        <xdr:cNvPr id="45" name="CaixaDeTexto 44"/>
        <xdr:cNvSpPr txBox="1"/>
      </xdr:nvSpPr>
      <xdr:spPr>
        <a:xfrm>
          <a:off x="190500" y="10584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162</xdr:row>
      <xdr:rowOff>0</xdr:rowOff>
    </xdr:from>
    <xdr:ext cx="184731" cy="264560"/>
    <xdr:sp macro="" textlink="">
      <xdr:nvSpPr>
        <xdr:cNvPr id="46" name="CaixaDeTexto 45"/>
        <xdr:cNvSpPr txBox="1"/>
      </xdr:nvSpPr>
      <xdr:spPr>
        <a:xfrm>
          <a:off x="20550188" y="10584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162</xdr:row>
      <xdr:rowOff>0</xdr:rowOff>
    </xdr:from>
    <xdr:ext cx="184731" cy="264560"/>
    <xdr:sp macro="" textlink="">
      <xdr:nvSpPr>
        <xdr:cNvPr id="47" name="CaixaDeTexto 46"/>
        <xdr:cNvSpPr txBox="1"/>
      </xdr:nvSpPr>
      <xdr:spPr>
        <a:xfrm>
          <a:off x="20550188" y="10584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163</xdr:row>
      <xdr:rowOff>0</xdr:rowOff>
    </xdr:from>
    <xdr:ext cx="184731" cy="264560"/>
    <xdr:sp macro="" textlink="">
      <xdr:nvSpPr>
        <xdr:cNvPr id="48" name="CaixaDeTexto 47"/>
        <xdr:cNvSpPr txBox="1"/>
      </xdr:nvSpPr>
      <xdr:spPr>
        <a:xfrm>
          <a:off x="19050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163</xdr:row>
      <xdr:rowOff>0</xdr:rowOff>
    </xdr:from>
    <xdr:ext cx="184731" cy="264560"/>
    <xdr:sp macro="" textlink="">
      <xdr:nvSpPr>
        <xdr:cNvPr id="49" name="CaixaDeTexto 48"/>
        <xdr:cNvSpPr txBox="1"/>
      </xdr:nvSpPr>
      <xdr:spPr>
        <a:xfrm>
          <a:off x="19050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1</xdr:col>
      <xdr:colOff>28575</xdr:colOff>
      <xdr:row>163</xdr:row>
      <xdr:rowOff>38100</xdr:rowOff>
    </xdr:from>
    <xdr:to>
      <xdr:col>2</xdr:col>
      <xdr:colOff>771525</xdr:colOff>
      <xdr:row>166</xdr:row>
      <xdr:rowOff>142875</xdr:rowOff>
    </xdr:to>
    <xdr:pic>
      <xdr:nvPicPr>
        <xdr:cNvPr id="263018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19075" y="35585400"/>
          <a:ext cx="1352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654844</xdr:colOff>
      <xdr:row>163</xdr:row>
      <xdr:rowOff>5553</xdr:rowOff>
    </xdr:from>
    <xdr:ext cx="12858750" cy="711261"/>
    <xdr:sp macro="" textlink="">
      <xdr:nvSpPr>
        <xdr:cNvPr id="51" name="Retângulo 50"/>
        <xdr:cNvSpPr/>
      </xdr:nvSpPr>
      <xdr:spPr>
        <a:xfrm>
          <a:off x="1452563" y="10816428"/>
          <a:ext cx="12858750" cy="711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Quiosque 1 Módulo - Nº 04</a:t>
          </a:r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18</xdr:col>
      <xdr:colOff>666750</xdr:colOff>
      <xdr:row>213</xdr:row>
      <xdr:rowOff>0</xdr:rowOff>
    </xdr:from>
    <xdr:ext cx="184731" cy="264560"/>
    <xdr:sp macro="" textlink="">
      <xdr:nvSpPr>
        <xdr:cNvPr id="52" name="CaixaDeTexto 51"/>
        <xdr:cNvSpPr txBox="1"/>
      </xdr:nvSpPr>
      <xdr:spPr>
        <a:xfrm>
          <a:off x="20550188" y="19752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213</xdr:row>
      <xdr:rowOff>0</xdr:rowOff>
    </xdr:from>
    <xdr:ext cx="184731" cy="264560"/>
    <xdr:sp macro="" textlink="">
      <xdr:nvSpPr>
        <xdr:cNvPr id="53" name="CaixaDeTexto 52"/>
        <xdr:cNvSpPr txBox="1"/>
      </xdr:nvSpPr>
      <xdr:spPr>
        <a:xfrm>
          <a:off x="20550188" y="19752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211</xdr:row>
      <xdr:rowOff>0</xdr:rowOff>
    </xdr:from>
    <xdr:ext cx="184731" cy="264560"/>
    <xdr:sp macro="" textlink="">
      <xdr:nvSpPr>
        <xdr:cNvPr id="54" name="CaixaDeTexto 53"/>
        <xdr:cNvSpPr txBox="1"/>
      </xdr:nvSpPr>
      <xdr:spPr>
        <a:xfrm>
          <a:off x="190500" y="1925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211</xdr:row>
      <xdr:rowOff>0</xdr:rowOff>
    </xdr:from>
    <xdr:ext cx="184731" cy="264560"/>
    <xdr:sp macro="" textlink="">
      <xdr:nvSpPr>
        <xdr:cNvPr id="55" name="CaixaDeTexto 54"/>
        <xdr:cNvSpPr txBox="1"/>
      </xdr:nvSpPr>
      <xdr:spPr>
        <a:xfrm>
          <a:off x="190500" y="1925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211</xdr:row>
      <xdr:rowOff>0</xdr:rowOff>
    </xdr:from>
    <xdr:ext cx="184731" cy="264560"/>
    <xdr:sp macro="" textlink="">
      <xdr:nvSpPr>
        <xdr:cNvPr id="56" name="CaixaDeTexto 55"/>
        <xdr:cNvSpPr txBox="1"/>
      </xdr:nvSpPr>
      <xdr:spPr>
        <a:xfrm>
          <a:off x="190500" y="1925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211</xdr:row>
      <xdr:rowOff>0</xdr:rowOff>
    </xdr:from>
    <xdr:ext cx="184731" cy="264560"/>
    <xdr:sp macro="" textlink="">
      <xdr:nvSpPr>
        <xdr:cNvPr id="57" name="CaixaDeTexto 56"/>
        <xdr:cNvSpPr txBox="1"/>
      </xdr:nvSpPr>
      <xdr:spPr>
        <a:xfrm>
          <a:off x="190500" y="1925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214</xdr:row>
      <xdr:rowOff>0</xdr:rowOff>
    </xdr:from>
    <xdr:ext cx="184731" cy="264560"/>
    <xdr:sp macro="" textlink="">
      <xdr:nvSpPr>
        <xdr:cNvPr id="58" name="CaixaDeTexto 57"/>
        <xdr:cNvSpPr txBox="1"/>
      </xdr:nvSpPr>
      <xdr:spPr>
        <a:xfrm>
          <a:off x="190500" y="20014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214</xdr:row>
      <xdr:rowOff>0</xdr:rowOff>
    </xdr:from>
    <xdr:ext cx="184731" cy="264560"/>
    <xdr:sp macro="" textlink="">
      <xdr:nvSpPr>
        <xdr:cNvPr id="59" name="CaixaDeTexto 58"/>
        <xdr:cNvSpPr txBox="1"/>
      </xdr:nvSpPr>
      <xdr:spPr>
        <a:xfrm>
          <a:off x="190500" y="20014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214</xdr:row>
      <xdr:rowOff>0</xdr:rowOff>
    </xdr:from>
    <xdr:ext cx="184731" cy="264560"/>
    <xdr:sp macro="" textlink="">
      <xdr:nvSpPr>
        <xdr:cNvPr id="60" name="CaixaDeTexto 59"/>
        <xdr:cNvSpPr txBox="1"/>
      </xdr:nvSpPr>
      <xdr:spPr>
        <a:xfrm>
          <a:off x="20550188" y="20014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214</xdr:row>
      <xdr:rowOff>0</xdr:rowOff>
    </xdr:from>
    <xdr:ext cx="184731" cy="264560"/>
    <xdr:sp macro="" textlink="">
      <xdr:nvSpPr>
        <xdr:cNvPr id="61" name="CaixaDeTexto 60"/>
        <xdr:cNvSpPr txBox="1"/>
      </xdr:nvSpPr>
      <xdr:spPr>
        <a:xfrm>
          <a:off x="20550188" y="20014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215</xdr:row>
      <xdr:rowOff>0</xdr:rowOff>
    </xdr:from>
    <xdr:ext cx="184731" cy="264560"/>
    <xdr:sp macro="" textlink="">
      <xdr:nvSpPr>
        <xdr:cNvPr id="62" name="CaixaDeTexto 61"/>
        <xdr:cNvSpPr txBox="1"/>
      </xdr:nvSpPr>
      <xdr:spPr>
        <a:xfrm>
          <a:off x="190500" y="20204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215</xdr:row>
      <xdr:rowOff>0</xdr:rowOff>
    </xdr:from>
    <xdr:ext cx="184731" cy="264560"/>
    <xdr:sp macro="" textlink="">
      <xdr:nvSpPr>
        <xdr:cNvPr id="63" name="CaixaDeTexto 62"/>
        <xdr:cNvSpPr txBox="1"/>
      </xdr:nvSpPr>
      <xdr:spPr>
        <a:xfrm>
          <a:off x="190500" y="20204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1</xdr:col>
      <xdr:colOff>28575</xdr:colOff>
      <xdr:row>215</xdr:row>
      <xdr:rowOff>38100</xdr:rowOff>
    </xdr:from>
    <xdr:to>
      <xdr:col>2</xdr:col>
      <xdr:colOff>771525</xdr:colOff>
      <xdr:row>218</xdr:row>
      <xdr:rowOff>142875</xdr:rowOff>
    </xdr:to>
    <xdr:pic>
      <xdr:nvPicPr>
        <xdr:cNvPr id="26303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19075" y="46843950"/>
          <a:ext cx="1352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654844</xdr:colOff>
      <xdr:row>215</xdr:row>
      <xdr:rowOff>5553</xdr:rowOff>
    </xdr:from>
    <xdr:ext cx="12858750" cy="711261"/>
    <xdr:sp macro="" textlink="">
      <xdr:nvSpPr>
        <xdr:cNvPr id="65" name="Retângulo 64"/>
        <xdr:cNvSpPr/>
      </xdr:nvSpPr>
      <xdr:spPr>
        <a:xfrm>
          <a:off x="1452563" y="20210459"/>
          <a:ext cx="12858750" cy="711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Quiosque 1 Módulo - Nº 05</a:t>
          </a:r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18</xdr:col>
      <xdr:colOff>666750</xdr:colOff>
      <xdr:row>264</xdr:row>
      <xdr:rowOff>0</xdr:rowOff>
    </xdr:from>
    <xdr:ext cx="184731" cy="264560"/>
    <xdr:sp macro="" textlink="">
      <xdr:nvSpPr>
        <xdr:cNvPr id="66" name="CaixaDeTexto 65"/>
        <xdr:cNvSpPr txBox="1"/>
      </xdr:nvSpPr>
      <xdr:spPr>
        <a:xfrm>
          <a:off x="20550188" y="28944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264</xdr:row>
      <xdr:rowOff>0</xdr:rowOff>
    </xdr:from>
    <xdr:ext cx="184731" cy="264560"/>
    <xdr:sp macro="" textlink="">
      <xdr:nvSpPr>
        <xdr:cNvPr id="67" name="CaixaDeTexto 66"/>
        <xdr:cNvSpPr txBox="1"/>
      </xdr:nvSpPr>
      <xdr:spPr>
        <a:xfrm>
          <a:off x="20550188" y="28944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262</xdr:row>
      <xdr:rowOff>0</xdr:rowOff>
    </xdr:from>
    <xdr:ext cx="184731" cy="264560"/>
    <xdr:sp macro="" textlink="">
      <xdr:nvSpPr>
        <xdr:cNvPr id="68" name="CaixaDeTexto 67"/>
        <xdr:cNvSpPr txBox="1"/>
      </xdr:nvSpPr>
      <xdr:spPr>
        <a:xfrm>
          <a:off x="190500" y="28444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262</xdr:row>
      <xdr:rowOff>0</xdr:rowOff>
    </xdr:from>
    <xdr:ext cx="184731" cy="264560"/>
    <xdr:sp macro="" textlink="">
      <xdr:nvSpPr>
        <xdr:cNvPr id="69" name="CaixaDeTexto 68"/>
        <xdr:cNvSpPr txBox="1"/>
      </xdr:nvSpPr>
      <xdr:spPr>
        <a:xfrm>
          <a:off x="190500" y="28444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262</xdr:row>
      <xdr:rowOff>0</xdr:rowOff>
    </xdr:from>
    <xdr:ext cx="184731" cy="264560"/>
    <xdr:sp macro="" textlink="">
      <xdr:nvSpPr>
        <xdr:cNvPr id="70" name="CaixaDeTexto 69"/>
        <xdr:cNvSpPr txBox="1"/>
      </xdr:nvSpPr>
      <xdr:spPr>
        <a:xfrm>
          <a:off x="190500" y="28444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262</xdr:row>
      <xdr:rowOff>0</xdr:rowOff>
    </xdr:from>
    <xdr:ext cx="184731" cy="264560"/>
    <xdr:sp macro="" textlink="">
      <xdr:nvSpPr>
        <xdr:cNvPr id="71" name="CaixaDeTexto 70"/>
        <xdr:cNvSpPr txBox="1"/>
      </xdr:nvSpPr>
      <xdr:spPr>
        <a:xfrm>
          <a:off x="190500" y="28444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1</xdr:row>
      <xdr:rowOff>57150</xdr:rowOff>
    </xdr:from>
    <xdr:to>
      <xdr:col>2</xdr:col>
      <xdr:colOff>730250</xdr:colOff>
      <xdr:row>4</xdr:row>
      <xdr:rowOff>161925</xdr:rowOff>
    </xdr:to>
    <xdr:pic>
      <xdr:nvPicPr>
        <xdr:cNvPr id="266476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177800" y="247650"/>
          <a:ext cx="13462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714375</xdr:colOff>
      <xdr:row>1</xdr:row>
      <xdr:rowOff>17459</xdr:rowOff>
    </xdr:from>
    <xdr:ext cx="13315950" cy="711261"/>
    <xdr:sp macro="" textlink="">
      <xdr:nvSpPr>
        <xdr:cNvPr id="3" name="Retângulo 2"/>
        <xdr:cNvSpPr/>
      </xdr:nvSpPr>
      <xdr:spPr>
        <a:xfrm>
          <a:off x="1514475" y="17459"/>
          <a:ext cx="13315950" cy="711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Quiosque 2 Módulos - N° 01 </a:t>
          </a:r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18</xdr:col>
      <xdr:colOff>666750</xdr:colOff>
      <xdr:row>43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20564475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43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20564475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41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90500" y="675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41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90500" y="675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44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90500" y="751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44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90500" y="751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41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90500" y="675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41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90500" y="675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44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20564475" y="751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44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20564475" y="751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45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90500" y="77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45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90500" y="77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1</xdr:col>
      <xdr:colOff>38100</xdr:colOff>
      <xdr:row>46</xdr:row>
      <xdr:rowOff>38100</xdr:rowOff>
    </xdr:from>
    <xdr:to>
      <xdr:col>2</xdr:col>
      <xdr:colOff>781050</xdr:colOff>
      <xdr:row>49</xdr:row>
      <xdr:rowOff>142875</xdr:rowOff>
    </xdr:to>
    <xdr:pic>
      <xdr:nvPicPr>
        <xdr:cNvPr id="266490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28600" y="10487025"/>
          <a:ext cx="1352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759618</xdr:colOff>
      <xdr:row>46</xdr:row>
      <xdr:rowOff>0</xdr:rowOff>
    </xdr:from>
    <xdr:ext cx="13280232" cy="711261"/>
    <xdr:sp macro="" textlink="">
      <xdr:nvSpPr>
        <xdr:cNvPr id="17" name="Retângulo 16"/>
        <xdr:cNvSpPr/>
      </xdr:nvSpPr>
      <xdr:spPr>
        <a:xfrm>
          <a:off x="1559718" y="10437809"/>
          <a:ext cx="13280232" cy="711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Quiosque 2 Módulos - N° 02 </a:t>
          </a:r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18</xdr:col>
      <xdr:colOff>666750</xdr:colOff>
      <xdr:row>50</xdr:row>
      <xdr:rowOff>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20550188" y="6119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50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20550188" y="6119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50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19050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50</xdr:row>
      <xdr:rowOff>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19050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50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19050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50</xdr:row>
      <xdr:rowOff>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19050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90</xdr:row>
      <xdr:rowOff>0</xdr:rowOff>
    </xdr:from>
    <xdr:ext cx="184731" cy="264560"/>
    <xdr:sp macro="" textlink="">
      <xdr:nvSpPr>
        <xdr:cNvPr id="24" name="CaixaDeTexto 23"/>
        <xdr:cNvSpPr txBox="1"/>
      </xdr:nvSpPr>
      <xdr:spPr>
        <a:xfrm>
          <a:off x="20550188" y="7108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90</xdr:row>
      <xdr:rowOff>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20550188" y="7108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88</xdr:row>
      <xdr:rowOff>0</xdr:rowOff>
    </xdr:from>
    <xdr:ext cx="184731" cy="264560"/>
    <xdr:sp macro="" textlink="">
      <xdr:nvSpPr>
        <xdr:cNvPr id="26" name="CaixaDeTexto 25"/>
        <xdr:cNvSpPr txBox="1"/>
      </xdr:nvSpPr>
      <xdr:spPr>
        <a:xfrm>
          <a:off x="190500" y="6607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88</xdr:row>
      <xdr:rowOff>0</xdr:rowOff>
    </xdr:from>
    <xdr:ext cx="184731" cy="264560"/>
    <xdr:sp macro="" textlink="">
      <xdr:nvSpPr>
        <xdr:cNvPr id="27" name="CaixaDeTexto 26"/>
        <xdr:cNvSpPr txBox="1"/>
      </xdr:nvSpPr>
      <xdr:spPr>
        <a:xfrm>
          <a:off x="190500" y="6607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88</xdr:row>
      <xdr:rowOff>0</xdr:rowOff>
    </xdr:from>
    <xdr:ext cx="184731" cy="264560"/>
    <xdr:sp macro="" textlink="">
      <xdr:nvSpPr>
        <xdr:cNvPr id="28" name="CaixaDeTexto 27"/>
        <xdr:cNvSpPr txBox="1"/>
      </xdr:nvSpPr>
      <xdr:spPr>
        <a:xfrm>
          <a:off x="190500" y="6607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88</xdr:row>
      <xdr:rowOff>0</xdr:rowOff>
    </xdr:from>
    <xdr:ext cx="184731" cy="264560"/>
    <xdr:sp macro="" textlink="">
      <xdr:nvSpPr>
        <xdr:cNvPr id="29" name="CaixaDeTexto 28"/>
        <xdr:cNvSpPr txBox="1"/>
      </xdr:nvSpPr>
      <xdr:spPr>
        <a:xfrm>
          <a:off x="190500" y="6607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</xdr:colOff>
      <xdr:row>1</xdr:row>
      <xdr:rowOff>57150</xdr:rowOff>
    </xdr:from>
    <xdr:to>
      <xdr:col>2</xdr:col>
      <xdr:colOff>759618</xdr:colOff>
      <xdr:row>4</xdr:row>
      <xdr:rowOff>161925</xdr:rowOff>
    </xdr:to>
    <xdr:pic>
      <xdr:nvPicPr>
        <xdr:cNvPr id="263820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07168" y="247650"/>
          <a:ext cx="1350169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654843</xdr:colOff>
      <xdr:row>1</xdr:row>
      <xdr:rowOff>17459</xdr:rowOff>
    </xdr:from>
    <xdr:ext cx="12846843" cy="711261"/>
    <xdr:sp macro="" textlink="">
      <xdr:nvSpPr>
        <xdr:cNvPr id="3" name="Retângulo 2"/>
        <xdr:cNvSpPr/>
      </xdr:nvSpPr>
      <xdr:spPr>
        <a:xfrm>
          <a:off x="1454943" y="207959"/>
          <a:ext cx="12846843" cy="711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Quiosque 4 Módulos - N° 01 </a:t>
          </a:r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18</xdr:col>
      <xdr:colOff>666750</xdr:colOff>
      <xdr:row>42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20564475" y="705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42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20564475" y="705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90500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90500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90500" y="73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90500" y="73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90500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90500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42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20564475" y="73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42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20564475" y="73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43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9050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43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9050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1</xdr:col>
      <xdr:colOff>28574</xdr:colOff>
      <xdr:row>43</xdr:row>
      <xdr:rowOff>57150</xdr:rowOff>
    </xdr:from>
    <xdr:to>
      <xdr:col>2</xdr:col>
      <xdr:colOff>771524</xdr:colOff>
      <xdr:row>46</xdr:row>
      <xdr:rowOff>161925</xdr:rowOff>
    </xdr:to>
    <xdr:pic>
      <xdr:nvPicPr>
        <xdr:cNvPr id="263834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19074" y="9986963"/>
          <a:ext cx="1350169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654843</xdr:colOff>
      <xdr:row>43</xdr:row>
      <xdr:rowOff>17459</xdr:rowOff>
    </xdr:from>
    <xdr:ext cx="12846843" cy="711261"/>
    <xdr:sp macro="" textlink="">
      <xdr:nvSpPr>
        <xdr:cNvPr id="17" name="Retângulo 16"/>
        <xdr:cNvSpPr/>
      </xdr:nvSpPr>
      <xdr:spPr>
        <a:xfrm>
          <a:off x="1454943" y="7561259"/>
          <a:ext cx="12846843" cy="711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Quiosque 4 Módulos - N° 02 </a:t>
          </a:r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18</xdr:col>
      <xdr:colOff>666750</xdr:colOff>
      <xdr:row>84</xdr:row>
      <xdr:rowOff>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20564475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84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20564475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84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19050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84</xdr:row>
      <xdr:rowOff>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19050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84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19050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84</xdr:row>
      <xdr:rowOff>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19050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84</xdr:row>
      <xdr:rowOff>0</xdr:rowOff>
    </xdr:from>
    <xdr:ext cx="184731" cy="264560"/>
    <xdr:sp macro="" textlink="">
      <xdr:nvSpPr>
        <xdr:cNvPr id="24" name="CaixaDeTexto 23"/>
        <xdr:cNvSpPr txBox="1"/>
      </xdr:nvSpPr>
      <xdr:spPr>
        <a:xfrm>
          <a:off x="20564475" y="1441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84</xdr:row>
      <xdr:rowOff>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20564475" y="1441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84</xdr:row>
      <xdr:rowOff>0</xdr:rowOff>
    </xdr:from>
    <xdr:ext cx="184731" cy="264560"/>
    <xdr:sp macro="" textlink="">
      <xdr:nvSpPr>
        <xdr:cNvPr id="26" name="CaixaDeTexto 25"/>
        <xdr:cNvSpPr txBox="1"/>
      </xdr:nvSpPr>
      <xdr:spPr>
        <a:xfrm>
          <a:off x="19050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84</xdr:row>
      <xdr:rowOff>0</xdr:rowOff>
    </xdr:from>
    <xdr:ext cx="184731" cy="264560"/>
    <xdr:sp macro="" textlink="">
      <xdr:nvSpPr>
        <xdr:cNvPr id="27" name="CaixaDeTexto 26"/>
        <xdr:cNvSpPr txBox="1"/>
      </xdr:nvSpPr>
      <xdr:spPr>
        <a:xfrm>
          <a:off x="19050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84</xdr:row>
      <xdr:rowOff>0</xdr:rowOff>
    </xdr:from>
    <xdr:ext cx="184731" cy="264560"/>
    <xdr:sp macro="" textlink="">
      <xdr:nvSpPr>
        <xdr:cNvPr id="28" name="CaixaDeTexto 27"/>
        <xdr:cNvSpPr txBox="1"/>
      </xdr:nvSpPr>
      <xdr:spPr>
        <a:xfrm>
          <a:off x="19050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84</xdr:row>
      <xdr:rowOff>0</xdr:rowOff>
    </xdr:from>
    <xdr:ext cx="184731" cy="264560"/>
    <xdr:sp macro="" textlink="">
      <xdr:nvSpPr>
        <xdr:cNvPr id="29" name="CaixaDeTexto 28"/>
        <xdr:cNvSpPr txBox="1"/>
      </xdr:nvSpPr>
      <xdr:spPr>
        <a:xfrm>
          <a:off x="19050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41</xdr:row>
      <xdr:rowOff>0</xdr:rowOff>
    </xdr:from>
    <xdr:ext cx="184731" cy="264560"/>
    <xdr:sp macro="" textlink="">
      <xdr:nvSpPr>
        <xdr:cNvPr id="30" name="CaixaDeTexto 29"/>
        <xdr:cNvSpPr txBox="1"/>
      </xdr:nvSpPr>
      <xdr:spPr>
        <a:xfrm>
          <a:off x="20564475" y="82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41</xdr:row>
      <xdr:rowOff>0</xdr:rowOff>
    </xdr:from>
    <xdr:ext cx="184731" cy="264560"/>
    <xdr:sp macro="" textlink="">
      <xdr:nvSpPr>
        <xdr:cNvPr id="31" name="CaixaDeTexto 30"/>
        <xdr:cNvSpPr txBox="1"/>
      </xdr:nvSpPr>
      <xdr:spPr>
        <a:xfrm>
          <a:off x="20564475" y="82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39</xdr:row>
      <xdr:rowOff>0</xdr:rowOff>
    </xdr:from>
    <xdr:ext cx="184731" cy="264560"/>
    <xdr:sp macro="" textlink="">
      <xdr:nvSpPr>
        <xdr:cNvPr id="32" name="CaixaDeTexto 31"/>
        <xdr:cNvSpPr txBox="1"/>
      </xdr:nvSpPr>
      <xdr:spPr>
        <a:xfrm>
          <a:off x="1905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39</xdr:row>
      <xdr:rowOff>0</xdr:rowOff>
    </xdr:from>
    <xdr:ext cx="184731" cy="264560"/>
    <xdr:sp macro="" textlink="">
      <xdr:nvSpPr>
        <xdr:cNvPr id="33" name="CaixaDeTexto 32"/>
        <xdr:cNvSpPr txBox="1"/>
      </xdr:nvSpPr>
      <xdr:spPr>
        <a:xfrm>
          <a:off x="1905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39</xdr:row>
      <xdr:rowOff>0</xdr:rowOff>
    </xdr:from>
    <xdr:ext cx="184731" cy="264560"/>
    <xdr:sp macro="" textlink="">
      <xdr:nvSpPr>
        <xdr:cNvPr id="34" name="CaixaDeTexto 33"/>
        <xdr:cNvSpPr txBox="1"/>
      </xdr:nvSpPr>
      <xdr:spPr>
        <a:xfrm>
          <a:off x="1905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39</xdr:row>
      <xdr:rowOff>0</xdr:rowOff>
    </xdr:from>
    <xdr:ext cx="184731" cy="264560"/>
    <xdr:sp macro="" textlink="">
      <xdr:nvSpPr>
        <xdr:cNvPr id="35" name="CaixaDeTexto 34"/>
        <xdr:cNvSpPr txBox="1"/>
      </xdr:nvSpPr>
      <xdr:spPr>
        <a:xfrm>
          <a:off x="1905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83</xdr:row>
      <xdr:rowOff>0</xdr:rowOff>
    </xdr:from>
    <xdr:ext cx="184731" cy="264560"/>
    <xdr:sp macro="" textlink="">
      <xdr:nvSpPr>
        <xdr:cNvPr id="36" name="CaixaDeTexto 35"/>
        <xdr:cNvSpPr txBox="1"/>
      </xdr:nvSpPr>
      <xdr:spPr>
        <a:xfrm>
          <a:off x="20564475" y="82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83</xdr:row>
      <xdr:rowOff>0</xdr:rowOff>
    </xdr:from>
    <xdr:ext cx="184731" cy="264560"/>
    <xdr:sp macro="" textlink="">
      <xdr:nvSpPr>
        <xdr:cNvPr id="37" name="CaixaDeTexto 36"/>
        <xdr:cNvSpPr txBox="1"/>
      </xdr:nvSpPr>
      <xdr:spPr>
        <a:xfrm>
          <a:off x="20564475" y="82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81</xdr:row>
      <xdr:rowOff>0</xdr:rowOff>
    </xdr:from>
    <xdr:ext cx="184731" cy="264560"/>
    <xdr:sp macro="" textlink="">
      <xdr:nvSpPr>
        <xdr:cNvPr id="38" name="CaixaDeTexto 37"/>
        <xdr:cNvSpPr txBox="1"/>
      </xdr:nvSpPr>
      <xdr:spPr>
        <a:xfrm>
          <a:off x="1905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81</xdr:row>
      <xdr:rowOff>0</xdr:rowOff>
    </xdr:from>
    <xdr:ext cx="184731" cy="264560"/>
    <xdr:sp macro="" textlink="">
      <xdr:nvSpPr>
        <xdr:cNvPr id="39" name="CaixaDeTexto 38"/>
        <xdr:cNvSpPr txBox="1"/>
      </xdr:nvSpPr>
      <xdr:spPr>
        <a:xfrm>
          <a:off x="1905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81</xdr:row>
      <xdr:rowOff>0</xdr:rowOff>
    </xdr:from>
    <xdr:ext cx="184731" cy="264560"/>
    <xdr:sp macro="" textlink="">
      <xdr:nvSpPr>
        <xdr:cNvPr id="40" name="CaixaDeTexto 39"/>
        <xdr:cNvSpPr txBox="1"/>
      </xdr:nvSpPr>
      <xdr:spPr>
        <a:xfrm>
          <a:off x="1905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81</xdr:row>
      <xdr:rowOff>0</xdr:rowOff>
    </xdr:from>
    <xdr:ext cx="184731" cy="264560"/>
    <xdr:sp macro="" textlink="">
      <xdr:nvSpPr>
        <xdr:cNvPr id="41" name="CaixaDeTexto 40"/>
        <xdr:cNvSpPr txBox="1"/>
      </xdr:nvSpPr>
      <xdr:spPr>
        <a:xfrm>
          <a:off x="1905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84</xdr:row>
      <xdr:rowOff>0</xdr:rowOff>
    </xdr:from>
    <xdr:ext cx="184731" cy="264560"/>
    <xdr:sp macro="" textlink="">
      <xdr:nvSpPr>
        <xdr:cNvPr id="42" name="CaixaDeTexto 41"/>
        <xdr:cNvSpPr txBox="1"/>
      </xdr:nvSpPr>
      <xdr:spPr>
        <a:xfrm>
          <a:off x="20550188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84</xdr:row>
      <xdr:rowOff>0</xdr:rowOff>
    </xdr:from>
    <xdr:ext cx="184731" cy="264560"/>
    <xdr:sp macro="" textlink="">
      <xdr:nvSpPr>
        <xdr:cNvPr id="43" name="CaixaDeTexto 42"/>
        <xdr:cNvSpPr txBox="1"/>
      </xdr:nvSpPr>
      <xdr:spPr>
        <a:xfrm>
          <a:off x="20550188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84</xdr:row>
      <xdr:rowOff>0</xdr:rowOff>
    </xdr:from>
    <xdr:ext cx="184731" cy="264560"/>
    <xdr:sp macro="" textlink="">
      <xdr:nvSpPr>
        <xdr:cNvPr id="44" name="CaixaDeTexto 43"/>
        <xdr:cNvSpPr txBox="1"/>
      </xdr:nvSpPr>
      <xdr:spPr>
        <a:xfrm>
          <a:off x="190500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84</xdr:row>
      <xdr:rowOff>0</xdr:rowOff>
    </xdr:from>
    <xdr:ext cx="184731" cy="264560"/>
    <xdr:sp macro="" textlink="">
      <xdr:nvSpPr>
        <xdr:cNvPr id="45" name="CaixaDeTexto 44"/>
        <xdr:cNvSpPr txBox="1"/>
      </xdr:nvSpPr>
      <xdr:spPr>
        <a:xfrm>
          <a:off x="190500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84</xdr:row>
      <xdr:rowOff>0</xdr:rowOff>
    </xdr:from>
    <xdr:ext cx="184731" cy="264560"/>
    <xdr:sp macro="" textlink="">
      <xdr:nvSpPr>
        <xdr:cNvPr id="46" name="CaixaDeTexto 45"/>
        <xdr:cNvSpPr txBox="1"/>
      </xdr:nvSpPr>
      <xdr:spPr>
        <a:xfrm>
          <a:off x="190500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84</xdr:row>
      <xdr:rowOff>0</xdr:rowOff>
    </xdr:from>
    <xdr:ext cx="184731" cy="264560"/>
    <xdr:sp macro="" textlink="">
      <xdr:nvSpPr>
        <xdr:cNvPr id="47" name="CaixaDeTexto 46"/>
        <xdr:cNvSpPr txBox="1"/>
      </xdr:nvSpPr>
      <xdr:spPr>
        <a:xfrm>
          <a:off x="190500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84</xdr:row>
      <xdr:rowOff>0</xdr:rowOff>
    </xdr:from>
    <xdr:ext cx="184731" cy="264560"/>
    <xdr:sp macro="" textlink="">
      <xdr:nvSpPr>
        <xdr:cNvPr id="48" name="CaixaDeTexto 47"/>
        <xdr:cNvSpPr txBox="1"/>
      </xdr:nvSpPr>
      <xdr:spPr>
        <a:xfrm>
          <a:off x="190500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84</xdr:row>
      <xdr:rowOff>0</xdr:rowOff>
    </xdr:from>
    <xdr:ext cx="184731" cy="264560"/>
    <xdr:sp macro="" textlink="">
      <xdr:nvSpPr>
        <xdr:cNvPr id="49" name="CaixaDeTexto 48"/>
        <xdr:cNvSpPr txBox="1"/>
      </xdr:nvSpPr>
      <xdr:spPr>
        <a:xfrm>
          <a:off x="190500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84</xdr:row>
      <xdr:rowOff>0</xdr:rowOff>
    </xdr:from>
    <xdr:ext cx="184731" cy="264560"/>
    <xdr:sp macro="" textlink="">
      <xdr:nvSpPr>
        <xdr:cNvPr id="50" name="CaixaDeTexto 49"/>
        <xdr:cNvSpPr txBox="1"/>
      </xdr:nvSpPr>
      <xdr:spPr>
        <a:xfrm>
          <a:off x="20550188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84</xdr:row>
      <xdr:rowOff>0</xdr:rowOff>
    </xdr:from>
    <xdr:ext cx="184731" cy="264560"/>
    <xdr:sp macro="" textlink="">
      <xdr:nvSpPr>
        <xdr:cNvPr id="51" name="CaixaDeTexto 50"/>
        <xdr:cNvSpPr txBox="1"/>
      </xdr:nvSpPr>
      <xdr:spPr>
        <a:xfrm>
          <a:off x="20550188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85</xdr:row>
      <xdr:rowOff>0</xdr:rowOff>
    </xdr:from>
    <xdr:ext cx="184731" cy="264560"/>
    <xdr:sp macro="" textlink="">
      <xdr:nvSpPr>
        <xdr:cNvPr id="52" name="CaixaDeTexto 51"/>
        <xdr:cNvSpPr txBox="1"/>
      </xdr:nvSpPr>
      <xdr:spPr>
        <a:xfrm>
          <a:off x="190500" y="8786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85</xdr:row>
      <xdr:rowOff>0</xdr:rowOff>
    </xdr:from>
    <xdr:ext cx="184731" cy="264560"/>
    <xdr:sp macro="" textlink="">
      <xdr:nvSpPr>
        <xdr:cNvPr id="53" name="CaixaDeTexto 52"/>
        <xdr:cNvSpPr txBox="1"/>
      </xdr:nvSpPr>
      <xdr:spPr>
        <a:xfrm>
          <a:off x="190500" y="8786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1</xdr:col>
      <xdr:colOff>16668</xdr:colOff>
      <xdr:row>86</xdr:row>
      <xdr:rowOff>33334</xdr:rowOff>
    </xdr:from>
    <xdr:to>
      <xdr:col>2</xdr:col>
      <xdr:colOff>759618</xdr:colOff>
      <xdr:row>89</xdr:row>
      <xdr:rowOff>138109</xdr:rowOff>
    </xdr:to>
    <xdr:pic>
      <xdr:nvPicPr>
        <xdr:cNvPr id="26387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07168" y="19857240"/>
          <a:ext cx="1350169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642937</xdr:colOff>
      <xdr:row>86</xdr:row>
      <xdr:rowOff>5549</xdr:rowOff>
    </xdr:from>
    <xdr:ext cx="12846843" cy="711261"/>
    <xdr:sp macro="" textlink="">
      <xdr:nvSpPr>
        <xdr:cNvPr id="55" name="Retângulo 54"/>
        <xdr:cNvSpPr/>
      </xdr:nvSpPr>
      <xdr:spPr>
        <a:xfrm>
          <a:off x="1440656" y="19829455"/>
          <a:ext cx="12846843" cy="711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Quiosque 4 Módulos - N° 03 </a:t>
          </a:r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18</xdr:col>
      <xdr:colOff>666750</xdr:colOff>
      <xdr:row>126</xdr:row>
      <xdr:rowOff>0</xdr:rowOff>
    </xdr:from>
    <xdr:ext cx="184731" cy="264560"/>
    <xdr:sp macro="" textlink="">
      <xdr:nvSpPr>
        <xdr:cNvPr id="56" name="CaixaDeTexto 55"/>
        <xdr:cNvSpPr txBox="1"/>
      </xdr:nvSpPr>
      <xdr:spPr>
        <a:xfrm>
          <a:off x="20550188" y="16894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126</xdr:row>
      <xdr:rowOff>0</xdr:rowOff>
    </xdr:from>
    <xdr:ext cx="184731" cy="264560"/>
    <xdr:sp macro="" textlink="">
      <xdr:nvSpPr>
        <xdr:cNvPr id="57" name="CaixaDeTexto 56"/>
        <xdr:cNvSpPr txBox="1"/>
      </xdr:nvSpPr>
      <xdr:spPr>
        <a:xfrm>
          <a:off x="20550188" y="16894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124</xdr:row>
      <xdr:rowOff>0</xdr:rowOff>
    </xdr:from>
    <xdr:ext cx="184731" cy="264560"/>
    <xdr:sp macro="" textlink="">
      <xdr:nvSpPr>
        <xdr:cNvPr id="58" name="CaixaDeTexto 57"/>
        <xdr:cNvSpPr txBox="1"/>
      </xdr:nvSpPr>
      <xdr:spPr>
        <a:xfrm>
          <a:off x="190500" y="16394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124</xdr:row>
      <xdr:rowOff>0</xdr:rowOff>
    </xdr:from>
    <xdr:ext cx="184731" cy="264560"/>
    <xdr:sp macro="" textlink="">
      <xdr:nvSpPr>
        <xdr:cNvPr id="59" name="CaixaDeTexto 58"/>
        <xdr:cNvSpPr txBox="1"/>
      </xdr:nvSpPr>
      <xdr:spPr>
        <a:xfrm>
          <a:off x="190500" y="16394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124</xdr:row>
      <xdr:rowOff>0</xdr:rowOff>
    </xdr:from>
    <xdr:ext cx="184731" cy="264560"/>
    <xdr:sp macro="" textlink="">
      <xdr:nvSpPr>
        <xdr:cNvPr id="60" name="CaixaDeTexto 59"/>
        <xdr:cNvSpPr txBox="1"/>
      </xdr:nvSpPr>
      <xdr:spPr>
        <a:xfrm>
          <a:off x="190500" y="16394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124</xdr:row>
      <xdr:rowOff>0</xdr:rowOff>
    </xdr:from>
    <xdr:ext cx="184731" cy="264560"/>
    <xdr:sp macro="" textlink="">
      <xdr:nvSpPr>
        <xdr:cNvPr id="61" name="CaixaDeTexto 60"/>
        <xdr:cNvSpPr txBox="1"/>
      </xdr:nvSpPr>
      <xdr:spPr>
        <a:xfrm>
          <a:off x="190500" y="16394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654844</xdr:colOff>
      <xdr:row>0</xdr:row>
      <xdr:rowOff>28304</xdr:rowOff>
    </xdr:from>
    <xdr:ext cx="12669573" cy="711261"/>
    <xdr:sp macro="" textlink="">
      <xdr:nvSpPr>
        <xdr:cNvPr id="3" name="Retângulo 2"/>
        <xdr:cNvSpPr/>
      </xdr:nvSpPr>
      <xdr:spPr>
        <a:xfrm>
          <a:off x="1459177" y="218804"/>
          <a:ext cx="12669573" cy="711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Estacionamento 01 </a:t>
          </a:r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18</xdr:col>
      <xdr:colOff>666750</xdr:colOff>
      <xdr:row>26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2053590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26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2053590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24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90500" y="73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24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90500" y="73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9050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9050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24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90500" y="73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24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90500" y="73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27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2053590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27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2053590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9050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90500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1</xdr:col>
      <xdr:colOff>19050</xdr:colOff>
      <xdr:row>0</xdr:row>
      <xdr:rowOff>66675</xdr:rowOff>
    </xdr:from>
    <xdr:to>
      <xdr:col>2</xdr:col>
      <xdr:colOff>762000</xdr:colOff>
      <xdr:row>3</xdr:row>
      <xdr:rowOff>171450</xdr:rowOff>
    </xdr:to>
    <xdr:pic>
      <xdr:nvPicPr>
        <xdr:cNvPr id="264857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09550" y="66675"/>
          <a:ext cx="1352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666750</xdr:colOff>
      <xdr:row>44</xdr:row>
      <xdr:rowOff>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190500" y="5155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44</xdr:row>
      <xdr:rowOff>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190500" y="5155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44</xdr:row>
      <xdr:rowOff>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190500" y="5155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44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190500" y="5155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661458</xdr:colOff>
      <xdr:row>27</xdr:row>
      <xdr:rowOff>67340</xdr:rowOff>
    </xdr:from>
    <xdr:ext cx="12662959" cy="711261"/>
    <xdr:sp macro="" textlink="">
      <xdr:nvSpPr>
        <xdr:cNvPr id="20" name="Retângulo 19"/>
        <xdr:cNvSpPr/>
      </xdr:nvSpPr>
      <xdr:spPr>
        <a:xfrm>
          <a:off x="1465791" y="6025757"/>
          <a:ext cx="12662959" cy="711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Estacionamento 02 </a:t>
          </a:r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0</xdr:col>
      <xdr:colOff>666750</xdr:colOff>
      <xdr:row>47</xdr:row>
      <xdr:rowOff>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190500" y="591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47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190500" y="591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47</xdr:row>
      <xdr:rowOff>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20526375" y="591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47</xdr:row>
      <xdr:rowOff>0</xdr:rowOff>
    </xdr:from>
    <xdr:ext cx="184731" cy="264560"/>
    <xdr:sp macro="" textlink="">
      <xdr:nvSpPr>
        <xdr:cNvPr id="24" name="CaixaDeTexto 23"/>
        <xdr:cNvSpPr txBox="1"/>
      </xdr:nvSpPr>
      <xdr:spPr>
        <a:xfrm>
          <a:off x="20526375" y="591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47</xdr:row>
      <xdr:rowOff>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190500" y="614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47</xdr:row>
      <xdr:rowOff>0</xdr:rowOff>
    </xdr:from>
    <xdr:ext cx="184731" cy="264560"/>
    <xdr:sp macro="" textlink="">
      <xdr:nvSpPr>
        <xdr:cNvPr id="26" name="CaixaDeTexto 25"/>
        <xdr:cNvSpPr txBox="1"/>
      </xdr:nvSpPr>
      <xdr:spPr>
        <a:xfrm>
          <a:off x="190500" y="614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67</xdr:row>
      <xdr:rowOff>0</xdr:rowOff>
    </xdr:from>
    <xdr:ext cx="184731" cy="264560"/>
    <xdr:sp macro="" textlink="">
      <xdr:nvSpPr>
        <xdr:cNvPr id="27" name="CaixaDeTexto 26"/>
        <xdr:cNvSpPr txBox="1"/>
      </xdr:nvSpPr>
      <xdr:spPr>
        <a:xfrm>
          <a:off x="19050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67</xdr:row>
      <xdr:rowOff>0</xdr:rowOff>
    </xdr:from>
    <xdr:ext cx="184731" cy="264560"/>
    <xdr:sp macro="" textlink="">
      <xdr:nvSpPr>
        <xdr:cNvPr id="28" name="CaixaDeTexto 27"/>
        <xdr:cNvSpPr txBox="1"/>
      </xdr:nvSpPr>
      <xdr:spPr>
        <a:xfrm>
          <a:off x="19050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67</xdr:row>
      <xdr:rowOff>0</xdr:rowOff>
    </xdr:from>
    <xdr:ext cx="184731" cy="264560"/>
    <xdr:sp macro="" textlink="">
      <xdr:nvSpPr>
        <xdr:cNvPr id="29" name="CaixaDeTexto 28"/>
        <xdr:cNvSpPr txBox="1"/>
      </xdr:nvSpPr>
      <xdr:spPr>
        <a:xfrm>
          <a:off x="19050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67</xdr:row>
      <xdr:rowOff>0</xdr:rowOff>
    </xdr:from>
    <xdr:ext cx="184731" cy="264560"/>
    <xdr:sp macro="" textlink="">
      <xdr:nvSpPr>
        <xdr:cNvPr id="30" name="CaixaDeTexto 29"/>
        <xdr:cNvSpPr txBox="1"/>
      </xdr:nvSpPr>
      <xdr:spPr>
        <a:xfrm>
          <a:off x="190500" y="10941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661458</xdr:colOff>
      <xdr:row>47</xdr:row>
      <xdr:rowOff>56757</xdr:rowOff>
    </xdr:from>
    <xdr:ext cx="12652376" cy="711261"/>
    <xdr:sp macro="" textlink="">
      <xdr:nvSpPr>
        <xdr:cNvPr id="31" name="Retângulo 30"/>
        <xdr:cNvSpPr/>
      </xdr:nvSpPr>
      <xdr:spPr>
        <a:xfrm>
          <a:off x="1465791" y="10396674"/>
          <a:ext cx="12652376" cy="711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Estacionamento 03 </a:t>
          </a:r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0</xdr:col>
      <xdr:colOff>666750</xdr:colOff>
      <xdr:row>67</xdr:row>
      <xdr:rowOff>0</xdr:rowOff>
    </xdr:from>
    <xdr:ext cx="184731" cy="264560"/>
    <xdr:sp macro="" textlink="">
      <xdr:nvSpPr>
        <xdr:cNvPr id="32" name="CaixaDeTexto 31"/>
        <xdr:cNvSpPr txBox="1"/>
      </xdr:nvSpPr>
      <xdr:spPr>
        <a:xfrm>
          <a:off x="190500" y="11822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67</xdr:row>
      <xdr:rowOff>0</xdr:rowOff>
    </xdr:from>
    <xdr:ext cx="184731" cy="264560"/>
    <xdr:sp macro="" textlink="">
      <xdr:nvSpPr>
        <xdr:cNvPr id="33" name="CaixaDeTexto 32"/>
        <xdr:cNvSpPr txBox="1"/>
      </xdr:nvSpPr>
      <xdr:spPr>
        <a:xfrm>
          <a:off x="190500" y="11822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87</xdr:row>
      <xdr:rowOff>0</xdr:rowOff>
    </xdr:from>
    <xdr:ext cx="184731" cy="264560"/>
    <xdr:sp macro="" textlink="">
      <xdr:nvSpPr>
        <xdr:cNvPr id="34" name="CaixaDeTexto 33"/>
        <xdr:cNvSpPr txBox="1"/>
      </xdr:nvSpPr>
      <xdr:spPr>
        <a:xfrm>
          <a:off x="190500" y="1662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87</xdr:row>
      <xdr:rowOff>0</xdr:rowOff>
    </xdr:from>
    <xdr:ext cx="184731" cy="264560"/>
    <xdr:sp macro="" textlink="">
      <xdr:nvSpPr>
        <xdr:cNvPr id="35" name="CaixaDeTexto 34"/>
        <xdr:cNvSpPr txBox="1"/>
      </xdr:nvSpPr>
      <xdr:spPr>
        <a:xfrm>
          <a:off x="190500" y="1662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87</xdr:row>
      <xdr:rowOff>0</xdr:rowOff>
    </xdr:from>
    <xdr:ext cx="184731" cy="264560"/>
    <xdr:sp macro="" textlink="">
      <xdr:nvSpPr>
        <xdr:cNvPr id="36" name="CaixaDeTexto 35"/>
        <xdr:cNvSpPr txBox="1"/>
      </xdr:nvSpPr>
      <xdr:spPr>
        <a:xfrm>
          <a:off x="190500" y="1662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87</xdr:row>
      <xdr:rowOff>0</xdr:rowOff>
    </xdr:from>
    <xdr:ext cx="184731" cy="264560"/>
    <xdr:sp macro="" textlink="">
      <xdr:nvSpPr>
        <xdr:cNvPr id="37" name="CaixaDeTexto 36"/>
        <xdr:cNvSpPr txBox="1"/>
      </xdr:nvSpPr>
      <xdr:spPr>
        <a:xfrm>
          <a:off x="190500" y="1662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661458</xdr:colOff>
      <xdr:row>67</xdr:row>
      <xdr:rowOff>21035</xdr:rowOff>
    </xdr:from>
    <xdr:ext cx="12684126" cy="711261"/>
    <xdr:sp macro="" textlink="">
      <xdr:nvSpPr>
        <xdr:cNvPr id="38" name="Retângulo 37"/>
        <xdr:cNvSpPr/>
      </xdr:nvSpPr>
      <xdr:spPr>
        <a:xfrm>
          <a:off x="1465791" y="14742452"/>
          <a:ext cx="12684126" cy="711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Estacionamento 04 </a:t>
          </a:r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0</xdr:col>
      <xdr:colOff>666750</xdr:colOff>
      <xdr:row>87</xdr:row>
      <xdr:rowOff>0</xdr:rowOff>
    </xdr:from>
    <xdr:ext cx="184731" cy="264560"/>
    <xdr:sp macro="" textlink="">
      <xdr:nvSpPr>
        <xdr:cNvPr id="39" name="CaixaDeTexto 38"/>
        <xdr:cNvSpPr txBox="1"/>
      </xdr:nvSpPr>
      <xdr:spPr>
        <a:xfrm>
          <a:off x="190500" y="11822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87</xdr:row>
      <xdr:rowOff>0</xdr:rowOff>
    </xdr:from>
    <xdr:ext cx="184731" cy="264560"/>
    <xdr:sp macro="" textlink="">
      <xdr:nvSpPr>
        <xdr:cNvPr id="40" name="CaixaDeTexto 39"/>
        <xdr:cNvSpPr txBox="1"/>
      </xdr:nvSpPr>
      <xdr:spPr>
        <a:xfrm>
          <a:off x="190500" y="11822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107</xdr:row>
      <xdr:rowOff>0</xdr:rowOff>
    </xdr:from>
    <xdr:ext cx="184731" cy="264560"/>
    <xdr:sp macro="" textlink="">
      <xdr:nvSpPr>
        <xdr:cNvPr id="41" name="CaixaDeTexto 40"/>
        <xdr:cNvSpPr txBox="1"/>
      </xdr:nvSpPr>
      <xdr:spPr>
        <a:xfrm>
          <a:off x="190500" y="1662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107</xdr:row>
      <xdr:rowOff>0</xdr:rowOff>
    </xdr:from>
    <xdr:ext cx="184731" cy="264560"/>
    <xdr:sp macro="" textlink="">
      <xdr:nvSpPr>
        <xdr:cNvPr id="42" name="CaixaDeTexto 41"/>
        <xdr:cNvSpPr txBox="1"/>
      </xdr:nvSpPr>
      <xdr:spPr>
        <a:xfrm>
          <a:off x="190500" y="1662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107</xdr:row>
      <xdr:rowOff>0</xdr:rowOff>
    </xdr:from>
    <xdr:ext cx="184731" cy="264560"/>
    <xdr:sp macro="" textlink="">
      <xdr:nvSpPr>
        <xdr:cNvPr id="43" name="CaixaDeTexto 42"/>
        <xdr:cNvSpPr txBox="1"/>
      </xdr:nvSpPr>
      <xdr:spPr>
        <a:xfrm>
          <a:off x="190500" y="1662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107</xdr:row>
      <xdr:rowOff>0</xdr:rowOff>
    </xdr:from>
    <xdr:ext cx="184731" cy="264560"/>
    <xdr:sp macro="" textlink="">
      <xdr:nvSpPr>
        <xdr:cNvPr id="44" name="CaixaDeTexto 43"/>
        <xdr:cNvSpPr txBox="1"/>
      </xdr:nvSpPr>
      <xdr:spPr>
        <a:xfrm>
          <a:off x="190500" y="1662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661458</xdr:colOff>
      <xdr:row>87</xdr:row>
      <xdr:rowOff>32941</xdr:rowOff>
    </xdr:from>
    <xdr:ext cx="12662959" cy="711261"/>
    <xdr:sp macro="" textlink="">
      <xdr:nvSpPr>
        <xdr:cNvPr id="45" name="Retângulo 44"/>
        <xdr:cNvSpPr/>
      </xdr:nvSpPr>
      <xdr:spPr>
        <a:xfrm>
          <a:off x="1465791" y="19093524"/>
          <a:ext cx="12662959" cy="711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Estacionamento 05 </a:t>
          </a:r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</a:p>
      </xdr:txBody>
    </xdr:sp>
    <xdr:clientData/>
  </xdr:oneCellAnchor>
  <xdr:twoCellAnchor editAs="oneCell">
    <xdr:from>
      <xdr:col>1</xdr:col>
      <xdr:colOff>19050</xdr:colOff>
      <xdr:row>27</xdr:row>
      <xdr:rowOff>95250</xdr:rowOff>
    </xdr:from>
    <xdr:to>
      <xdr:col>2</xdr:col>
      <xdr:colOff>762000</xdr:colOff>
      <xdr:row>30</xdr:row>
      <xdr:rowOff>161926</xdr:rowOff>
    </xdr:to>
    <xdr:pic>
      <xdr:nvPicPr>
        <xdr:cNvPr id="264888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09550" y="6372225"/>
          <a:ext cx="1352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47</xdr:row>
      <xdr:rowOff>104775</xdr:rowOff>
    </xdr:from>
    <xdr:to>
      <xdr:col>2</xdr:col>
      <xdr:colOff>762000</xdr:colOff>
      <xdr:row>50</xdr:row>
      <xdr:rowOff>171450</xdr:rowOff>
    </xdr:to>
    <xdr:pic>
      <xdr:nvPicPr>
        <xdr:cNvPr id="264889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09550" y="10963275"/>
          <a:ext cx="1352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67</xdr:row>
      <xdr:rowOff>57150</xdr:rowOff>
    </xdr:from>
    <xdr:to>
      <xdr:col>2</xdr:col>
      <xdr:colOff>762000</xdr:colOff>
      <xdr:row>70</xdr:row>
      <xdr:rowOff>161925</xdr:rowOff>
    </xdr:to>
    <xdr:pic>
      <xdr:nvPicPr>
        <xdr:cNvPr id="264890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09550" y="15497175"/>
          <a:ext cx="1352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87</xdr:row>
      <xdr:rowOff>66675</xdr:rowOff>
    </xdr:from>
    <xdr:to>
      <xdr:col>2</xdr:col>
      <xdr:colOff>752475</xdr:colOff>
      <xdr:row>90</xdr:row>
      <xdr:rowOff>171450</xdr:rowOff>
    </xdr:to>
    <xdr:pic>
      <xdr:nvPicPr>
        <xdr:cNvPr id="264891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00025" y="20078700"/>
          <a:ext cx="1352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666750</xdr:colOff>
      <xdr:row>64</xdr:row>
      <xdr:rowOff>0</xdr:rowOff>
    </xdr:from>
    <xdr:ext cx="184731" cy="264560"/>
    <xdr:sp macro="" textlink="">
      <xdr:nvSpPr>
        <xdr:cNvPr id="50" name="CaixaDeTexto 49"/>
        <xdr:cNvSpPr txBox="1"/>
      </xdr:nvSpPr>
      <xdr:spPr>
        <a:xfrm>
          <a:off x="190500" y="9453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64</xdr:row>
      <xdr:rowOff>0</xdr:rowOff>
    </xdr:from>
    <xdr:ext cx="184731" cy="264560"/>
    <xdr:sp macro="" textlink="">
      <xdr:nvSpPr>
        <xdr:cNvPr id="51" name="CaixaDeTexto 50"/>
        <xdr:cNvSpPr txBox="1"/>
      </xdr:nvSpPr>
      <xdr:spPr>
        <a:xfrm>
          <a:off x="190500" y="9453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64</xdr:row>
      <xdr:rowOff>0</xdr:rowOff>
    </xdr:from>
    <xdr:ext cx="184731" cy="264560"/>
    <xdr:sp macro="" textlink="">
      <xdr:nvSpPr>
        <xdr:cNvPr id="52" name="CaixaDeTexto 51"/>
        <xdr:cNvSpPr txBox="1"/>
      </xdr:nvSpPr>
      <xdr:spPr>
        <a:xfrm>
          <a:off x="190500" y="9453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64</xdr:row>
      <xdr:rowOff>0</xdr:rowOff>
    </xdr:from>
    <xdr:ext cx="184731" cy="264560"/>
    <xdr:sp macro="" textlink="">
      <xdr:nvSpPr>
        <xdr:cNvPr id="53" name="CaixaDeTexto 52"/>
        <xdr:cNvSpPr txBox="1"/>
      </xdr:nvSpPr>
      <xdr:spPr>
        <a:xfrm>
          <a:off x="190500" y="9453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84</xdr:row>
      <xdr:rowOff>0</xdr:rowOff>
    </xdr:from>
    <xdr:ext cx="184731" cy="264560"/>
    <xdr:sp macro="" textlink="">
      <xdr:nvSpPr>
        <xdr:cNvPr id="54" name="CaixaDeTexto 53"/>
        <xdr:cNvSpPr txBox="1"/>
      </xdr:nvSpPr>
      <xdr:spPr>
        <a:xfrm>
          <a:off x="190500" y="1382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84</xdr:row>
      <xdr:rowOff>0</xdr:rowOff>
    </xdr:from>
    <xdr:ext cx="184731" cy="264560"/>
    <xdr:sp macro="" textlink="">
      <xdr:nvSpPr>
        <xdr:cNvPr id="55" name="CaixaDeTexto 54"/>
        <xdr:cNvSpPr txBox="1"/>
      </xdr:nvSpPr>
      <xdr:spPr>
        <a:xfrm>
          <a:off x="190500" y="1382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84</xdr:row>
      <xdr:rowOff>0</xdr:rowOff>
    </xdr:from>
    <xdr:ext cx="184731" cy="264560"/>
    <xdr:sp macro="" textlink="">
      <xdr:nvSpPr>
        <xdr:cNvPr id="56" name="CaixaDeTexto 55"/>
        <xdr:cNvSpPr txBox="1"/>
      </xdr:nvSpPr>
      <xdr:spPr>
        <a:xfrm>
          <a:off x="190500" y="1382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84</xdr:row>
      <xdr:rowOff>0</xdr:rowOff>
    </xdr:from>
    <xdr:ext cx="184731" cy="264560"/>
    <xdr:sp macro="" textlink="">
      <xdr:nvSpPr>
        <xdr:cNvPr id="57" name="CaixaDeTexto 56"/>
        <xdr:cNvSpPr txBox="1"/>
      </xdr:nvSpPr>
      <xdr:spPr>
        <a:xfrm>
          <a:off x="190500" y="1382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104</xdr:row>
      <xdr:rowOff>0</xdr:rowOff>
    </xdr:from>
    <xdr:ext cx="184731" cy="264560"/>
    <xdr:sp macro="" textlink="">
      <xdr:nvSpPr>
        <xdr:cNvPr id="62" name="CaixaDeTexto 61"/>
        <xdr:cNvSpPr txBox="1"/>
      </xdr:nvSpPr>
      <xdr:spPr>
        <a:xfrm>
          <a:off x="190500" y="1815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104</xdr:row>
      <xdr:rowOff>0</xdr:rowOff>
    </xdr:from>
    <xdr:ext cx="184731" cy="264560"/>
    <xdr:sp macro="" textlink="">
      <xdr:nvSpPr>
        <xdr:cNvPr id="63" name="CaixaDeTexto 62"/>
        <xdr:cNvSpPr txBox="1"/>
      </xdr:nvSpPr>
      <xdr:spPr>
        <a:xfrm>
          <a:off x="190500" y="1815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104</xdr:row>
      <xdr:rowOff>0</xdr:rowOff>
    </xdr:from>
    <xdr:ext cx="184731" cy="264560"/>
    <xdr:sp macro="" textlink="">
      <xdr:nvSpPr>
        <xdr:cNvPr id="64" name="CaixaDeTexto 63"/>
        <xdr:cNvSpPr txBox="1"/>
      </xdr:nvSpPr>
      <xdr:spPr>
        <a:xfrm>
          <a:off x="190500" y="1815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104</xdr:row>
      <xdr:rowOff>0</xdr:rowOff>
    </xdr:from>
    <xdr:ext cx="184731" cy="264560"/>
    <xdr:sp macro="" textlink="">
      <xdr:nvSpPr>
        <xdr:cNvPr id="65" name="CaixaDeTexto 64"/>
        <xdr:cNvSpPr txBox="1"/>
      </xdr:nvSpPr>
      <xdr:spPr>
        <a:xfrm>
          <a:off x="190500" y="18157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57150</xdr:rowOff>
    </xdr:from>
    <xdr:to>
      <xdr:col>2</xdr:col>
      <xdr:colOff>762000</xdr:colOff>
      <xdr:row>4</xdr:row>
      <xdr:rowOff>161925</xdr:rowOff>
    </xdr:to>
    <xdr:pic>
      <xdr:nvPicPr>
        <xdr:cNvPr id="26738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09550" y="247650"/>
          <a:ext cx="1352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654844</xdr:colOff>
      <xdr:row>1</xdr:row>
      <xdr:rowOff>12700</xdr:rowOff>
    </xdr:from>
    <xdr:ext cx="12817740" cy="711261"/>
    <xdr:sp macro="" textlink="">
      <xdr:nvSpPr>
        <xdr:cNvPr id="3" name="Retângulo 2"/>
        <xdr:cNvSpPr/>
      </xdr:nvSpPr>
      <xdr:spPr>
        <a:xfrm>
          <a:off x="1454944" y="203200"/>
          <a:ext cx="12817740" cy="711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Academia 01 - Playground</a:t>
          </a:r>
          <a:endParaRPr lang="pt-BR" sz="4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accent3">
                <a:lumMod val="5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18</xdr:col>
      <xdr:colOff>666750</xdr:colOff>
      <xdr:row>39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20564475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39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20564475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37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90500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37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90500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40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9050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40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9050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37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90500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37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90500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40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20564475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40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20564475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41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90500" y="1245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41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90500" y="1245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781050</xdr:colOff>
      <xdr:row>3</xdr:row>
      <xdr:rowOff>142875</xdr:rowOff>
    </xdr:to>
    <xdr:pic>
      <xdr:nvPicPr>
        <xdr:cNvPr id="265348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28600" y="228600"/>
          <a:ext cx="1352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654844</xdr:colOff>
      <xdr:row>0</xdr:row>
      <xdr:rowOff>0</xdr:rowOff>
    </xdr:from>
    <xdr:ext cx="12858750" cy="711261"/>
    <xdr:sp macro="" textlink="">
      <xdr:nvSpPr>
        <xdr:cNvPr id="3" name="Retângulo 2"/>
        <xdr:cNvSpPr/>
      </xdr:nvSpPr>
      <xdr:spPr>
        <a:xfrm>
          <a:off x="1452563" y="184147"/>
          <a:ext cx="12858750" cy="711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Academia 02 - Quadra</a:t>
          </a:r>
          <a:endParaRPr lang="pt-BR" sz="4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accent3">
                <a:lumMod val="5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18</xdr:col>
      <xdr:colOff>666750</xdr:colOff>
      <xdr:row>53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20564475" y="751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53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20564475" y="751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51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90500" y="673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51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90500" y="673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54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90500" y="77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54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90500" y="77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51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90500" y="673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51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90500" y="673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54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20564475" y="77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54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20564475" y="77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55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905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55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905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2</xdr:col>
      <xdr:colOff>771525</xdr:colOff>
      <xdr:row>4</xdr:row>
      <xdr:rowOff>123825</xdr:rowOff>
    </xdr:to>
    <xdr:pic>
      <xdr:nvPicPr>
        <xdr:cNvPr id="268406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9985"/>
        <a:stretch>
          <a:fillRect/>
        </a:stretch>
      </xdr:blipFill>
      <xdr:spPr bwMode="auto">
        <a:xfrm>
          <a:off x="219075" y="209550"/>
          <a:ext cx="1352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654843</xdr:colOff>
      <xdr:row>1</xdr:row>
      <xdr:rowOff>5553</xdr:rowOff>
    </xdr:from>
    <xdr:ext cx="12834937" cy="711261"/>
    <xdr:sp macro="" textlink="">
      <xdr:nvSpPr>
        <xdr:cNvPr id="3" name="Retângulo 2"/>
        <xdr:cNvSpPr/>
      </xdr:nvSpPr>
      <xdr:spPr>
        <a:xfrm>
          <a:off x="1452562" y="196053"/>
          <a:ext cx="12834937" cy="711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Academia 03 - Portaria 2</a:t>
          </a:r>
          <a:endParaRPr lang="pt-BR" sz="4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accent3">
                <a:lumMod val="5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18</xdr:col>
      <xdr:colOff>666750</xdr:colOff>
      <xdr:row>33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20564475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33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20564475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31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90500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31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90500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9050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9050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31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90500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31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90500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34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20564475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18</xdr:col>
      <xdr:colOff>666750</xdr:colOff>
      <xdr:row>34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20564475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35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90500" y="1245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35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90500" y="1245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Q29"/>
  <sheetViews>
    <sheetView showGridLines="0" view="pageLayout" zoomScaleNormal="100" zoomScaleSheetLayoutView="100" workbookViewId="0">
      <selection activeCell="D268" sqref="D268"/>
    </sheetView>
  </sheetViews>
  <sheetFormatPr defaultRowHeight="12.75"/>
  <cols>
    <col min="1" max="1" width="2" style="7" customWidth="1"/>
    <col min="2" max="2" width="43.42578125" style="7" customWidth="1"/>
    <col min="3" max="14" width="10.28515625" style="169" bestFit="1" customWidth="1"/>
    <col min="15" max="15" width="21.42578125" style="8" bestFit="1" customWidth="1"/>
    <col min="16" max="16" width="3.5703125" style="7" customWidth="1"/>
    <col min="17" max="17" width="13.7109375" style="7" customWidth="1"/>
    <col min="18" max="16384" width="9.140625" style="7"/>
  </cols>
  <sheetData>
    <row r="7" spans="2:17" ht="15" customHeight="1">
      <c r="B7" s="831" t="s">
        <v>103</v>
      </c>
      <c r="C7" s="836" t="s">
        <v>16</v>
      </c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162" t="s">
        <v>19</v>
      </c>
    </row>
    <row r="8" spans="2:17" ht="15" customHeight="1">
      <c r="B8" s="832"/>
      <c r="C8" s="834" t="s">
        <v>104</v>
      </c>
      <c r="D8" s="834"/>
      <c r="E8" s="834"/>
      <c r="F8" s="835"/>
      <c r="G8" s="833" t="s">
        <v>17</v>
      </c>
      <c r="H8" s="834"/>
      <c r="I8" s="834"/>
      <c r="J8" s="834"/>
      <c r="K8" s="833" t="s">
        <v>260</v>
      </c>
      <c r="L8" s="834"/>
      <c r="M8" s="834"/>
      <c r="N8" s="834"/>
      <c r="O8" s="161" t="s">
        <v>18</v>
      </c>
    </row>
    <row r="9" spans="2:17">
      <c r="B9" s="837" t="s">
        <v>284</v>
      </c>
      <c r="C9" s="163">
        <f>O9/8</f>
        <v>15144.752124999999</v>
      </c>
      <c r="D9" s="252">
        <f>O9/8</f>
        <v>15144.752124999999</v>
      </c>
      <c r="E9" s="167">
        <f>O9/8</f>
        <v>15144.752124999999</v>
      </c>
      <c r="F9" s="252">
        <f>O9/8</f>
        <v>15144.752124999999</v>
      </c>
      <c r="G9" s="163">
        <f>O9/8</f>
        <v>15144.752124999999</v>
      </c>
      <c r="H9" s="167">
        <f>O9/8</f>
        <v>15144.752124999999</v>
      </c>
      <c r="I9" s="167">
        <f>O9/8</f>
        <v>15144.752124999999</v>
      </c>
      <c r="J9" s="168">
        <f>O9/8</f>
        <v>15144.752124999999</v>
      </c>
      <c r="K9" s="164"/>
      <c r="L9" s="165"/>
      <c r="M9" s="165"/>
      <c r="N9" s="166"/>
      <c r="O9" s="825">
        <f>SUM(Resumo!C7+Resumo!C8+Resumo!C9)</f>
        <v>121158.01699999999</v>
      </c>
    </row>
    <row r="10" spans="2:17" ht="15" customHeight="1">
      <c r="B10" s="838"/>
      <c r="C10" s="828"/>
      <c r="D10" s="829"/>
      <c r="E10" s="829"/>
      <c r="F10" s="830"/>
      <c r="G10" s="828"/>
      <c r="H10" s="829"/>
      <c r="I10" s="829"/>
      <c r="J10" s="830"/>
      <c r="K10" s="828"/>
      <c r="L10" s="829"/>
      <c r="M10" s="829"/>
      <c r="N10" s="830"/>
      <c r="O10" s="826"/>
      <c r="Q10" s="9"/>
    </row>
    <row r="11" spans="2:17" ht="15" customHeight="1">
      <c r="B11" s="837" t="s">
        <v>105</v>
      </c>
      <c r="C11" s="164"/>
      <c r="D11" s="165"/>
      <c r="E11" s="165"/>
      <c r="F11" s="165"/>
      <c r="G11" s="163">
        <f>O11/4</f>
        <v>10080.825000000001</v>
      </c>
      <c r="H11" s="167">
        <f>O11/4</f>
        <v>10080.825000000001</v>
      </c>
      <c r="I11" s="167">
        <f>O11/4</f>
        <v>10080.825000000001</v>
      </c>
      <c r="J11" s="168">
        <f>O11/4</f>
        <v>10080.825000000001</v>
      </c>
      <c r="K11" s="164"/>
      <c r="L11" s="165"/>
      <c r="M11" s="165"/>
      <c r="N11" s="166"/>
      <c r="O11" s="825">
        <f>SUM(Resumo!C10+Resumo!C11+Resumo!C12+Resumo!C13+Resumo!C14)</f>
        <v>40323.300000000003</v>
      </c>
    </row>
    <row r="12" spans="2:17" ht="15" customHeight="1">
      <c r="B12" s="838"/>
      <c r="C12" s="828"/>
      <c r="D12" s="829"/>
      <c r="E12" s="829"/>
      <c r="F12" s="830"/>
      <c r="G12" s="828"/>
      <c r="H12" s="829"/>
      <c r="I12" s="829"/>
      <c r="J12" s="830"/>
      <c r="K12" s="828"/>
      <c r="L12" s="829"/>
      <c r="M12" s="829"/>
      <c r="N12" s="830"/>
      <c r="O12" s="826"/>
      <c r="Q12" s="9"/>
    </row>
    <row r="13" spans="2:17">
      <c r="B13" s="839" t="s">
        <v>259</v>
      </c>
      <c r="C13" s="164"/>
      <c r="D13" s="165"/>
      <c r="E13" s="165"/>
      <c r="F13" s="166"/>
      <c r="G13" s="163">
        <f>O13/8</f>
        <v>21920.902750000001</v>
      </c>
      <c r="H13" s="167">
        <f>O13/8</f>
        <v>21920.902750000001</v>
      </c>
      <c r="I13" s="167">
        <f>O13/8</f>
        <v>21920.902750000001</v>
      </c>
      <c r="J13" s="168">
        <f>O13/8</f>
        <v>21920.902750000001</v>
      </c>
      <c r="K13" s="163">
        <f>O13/8</f>
        <v>21920.902750000001</v>
      </c>
      <c r="L13" s="167">
        <f>O13/8</f>
        <v>21920.902750000001</v>
      </c>
      <c r="M13" s="167">
        <f>O13/8</f>
        <v>21920.902750000001</v>
      </c>
      <c r="N13" s="168">
        <f>O13/8</f>
        <v>21920.902750000001</v>
      </c>
      <c r="O13" s="827">
        <f>SUM(Resumo!C15+Resumo!C16+Resumo!C17+Resumo!C18)</f>
        <v>175367.22200000001</v>
      </c>
    </row>
    <row r="14" spans="2:17" ht="15" customHeight="1">
      <c r="B14" s="840"/>
      <c r="C14" s="815"/>
      <c r="D14" s="816"/>
      <c r="E14" s="816"/>
      <c r="F14" s="817"/>
      <c r="G14" s="815"/>
      <c r="H14" s="816"/>
      <c r="I14" s="816"/>
      <c r="J14" s="817"/>
      <c r="K14" s="815"/>
      <c r="L14" s="816"/>
      <c r="M14" s="816"/>
      <c r="N14" s="817"/>
      <c r="O14" s="826"/>
      <c r="Q14" s="9"/>
    </row>
    <row r="15" spans="2:17" ht="15" customHeight="1">
      <c r="B15" s="837" t="s">
        <v>112</v>
      </c>
      <c r="C15" s="163">
        <f>O15/8</f>
        <v>10076.660749999999</v>
      </c>
      <c r="D15" s="167">
        <f>O15/8</f>
        <v>10076.660749999999</v>
      </c>
      <c r="E15" s="167">
        <f>O15/8</f>
        <v>10076.660749999999</v>
      </c>
      <c r="F15" s="168">
        <f>O15/8</f>
        <v>10076.660749999999</v>
      </c>
      <c r="G15" s="163">
        <f>O15/8</f>
        <v>10076.660749999999</v>
      </c>
      <c r="H15" s="167">
        <f>O15/8</f>
        <v>10076.660749999999</v>
      </c>
      <c r="I15" s="167">
        <f>O15/8</f>
        <v>10076.660749999999</v>
      </c>
      <c r="J15" s="168">
        <f>O15/8</f>
        <v>10076.660749999999</v>
      </c>
      <c r="K15" s="164"/>
      <c r="L15" s="165"/>
      <c r="M15" s="165"/>
      <c r="N15" s="166"/>
      <c r="O15" s="825">
        <f>Resumo!C19</f>
        <v>80613.285999999993</v>
      </c>
      <c r="Q15" s="9"/>
    </row>
    <row r="16" spans="2:17" ht="15" customHeight="1">
      <c r="B16" s="838"/>
      <c r="C16" s="828"/>
      <c r="D16" s="829"/>
      <c r="E16" s="829"/>
      <c r="F16" s="830"/>
      <c r="G16" s="828"/>
      <c r="H16" s="829"/>
      <c r="I16" s="829"/>
      <c r="J16" s="830"/>
      <c r="K16" s="828"/>
      <c r="L16" s="829"/>
      <c r="M16" s="829"/>
      <c r="N16" s="830"/>
      <c r="O16" s="826"/>
      <c r="Q16" s="9"/>
    </row>
    <row r="17" spans="2:17">
      <c r="B17" s="813" t="s">
        <v>107</v>
      </c>
      <c r="C17" s="164"/>
      <c r="D17" s="165"/>
      <c r="E17" s="165"/>
      <c r="F17" s="166"/>
      <c r="G17" s="164"/>
      <c r="H17" s="165"/>
      <c r="I17" s="165"/>
      <c r="J17" s="166"/>
      <c r="K17" s="164"/>
      <c r="L17" s="167">
        <f>O17/3</f>
        <v>5571.026866666667</v>
      </c>
      <c r="M17" s="167">
        <f>O17/3</f>
        <v>5571.026866666667</v>
      </c>
      <c r="N17" s="168">
        <f>O17/3</f>
        <v>5571.026866666667</v>
      </c>
      <c r="O17" s="825">
        <f>Resumo!C20</f>
        <v>16713.080600000001</v>
      </c>
      <c r="Q17" s="9"/>
    </row>
    <row r="18" spans="2:17" ht="15" customHeight="1">
      <c r="B18" s="814"/>
      <c r="C18" s="815"/>
      <c r="D18" s="816"/>
      <c r="E18" s="816"/>
      <c r="F18" s="817"/>
      <c r="G18" s="815"/>
      <c r="H18" s="816"/>
      <c r="I18" s="816"/>
      <c r="J18" s="817"/>
      <c r="K18" s="815"/>
      <c r="L18" s="816"/>
      <c r="M18" s="816"/>
      <c r="N18" s="817"/>
      <c r="O18" s="826"/>
      <c r="Q18" s="9"/>
    </row>
    <row r="19" spans="2:17">
      <c r="B19" s="813" t="s">
        <v>74</v>
      </c>
      <c r="C19" s="163">
        <f>O19/4</f>
        <v>10755.498750000001</v>
      </c>
      <c r="D19" s="167">
        <f>O19/4</f>
        <v>10755.498750000001</v>
      </c>
      <c r="E19" s="167">
        <f>O19/4</f>
        <v>10755.498750000001</v>
      </c>
      <c r="F19" s="168">
        <f>O19/4</f>
        <v>10755.498750000001</v>
      </c>
      <c r="G19" s="164"/>
      <c r="H19" s="165"/>
      <c r="I19" s="165"/>
      <c r="J19" s="166"/>
      <c r="K19" s="400"/>
      <c r="L19" s="401"/>
      <c r="M19" s="401"/>
      <c r="N19" s="397"/>
      <c r="O19" s="825">
        <f>Resumo!C21</f>
        <v>43021.995000000003</v>
      </c>
      <c r="Q19" s="9"/>
    </row>
    <row r="20" spans="2:17" ht="15" customHeight="1">
      <c r="B20" s="814"/>
      <c r="C20" s="815"/>
      <c r="D20" s="816"/>
      <c r="E20" s="816"/>
      <c r="F20" s="817"/>
      <c r="G20" s="815"/>
      <c r="H20" s="816"/>
      <c r="I20" s="816"/>
      <c r="J20" s="817"/>
      <c r="K20" s="815"/>
      <c r="L20" s="816"/>
      <c r="M20" s="816"/>
      <c r="N20" s="817"/>
      <c r="O20" s="826"/>
      <c r="Q20" s="9"/>
    </row>
    <row r="21" spans="2:17" ht="15">
      <c r="B21" s="171" t="s">
        <v>37</v>
      </c>
      <c r="C21" s="820">
        <f>SUM(C9:F20)</f>
        <v>143907.64649999997</v>
      </c>
      <c r="D21" s="823"/>
      <c r="E21" s="823"/>
      <c r="F21" s="824"/>
      <c r="G21" s="810">
        <f>SUM(G9:J20)</f>
        <v>228892.56250000006</v>
      </c>
      <c r="H21" s="811"/>
      <c r="I21" s="811"/>
      <c r="J21" s="812"/>
      <c r="K21" s="810">
        <f>SUM(K9:N20)</f>
        <v>104396.69160000001</v>
      </c>
      <c r="L21" s="811"/>
      <c r="M21" s="811"/>
      <c r="N21" s="812"/>
      <c r="O21" s="170">
        <f>SUM(O9:O20)</f>
        <v>477196.90059999994</v>
      </c>
    </row>
    <row r="22" spans="2:17" ht="15">
      <c r="B22" s="171" t="s">
        <v>34</v>
      </c>
      <c r="C22" s="820">
        <f>C21*0.3</f>
        <v>43172.293949999992</v>
      </c>
      <c r="D22" s="821"/>
      <c r="E22" s="821"/>
      <c r="F22" s="822"/>
      <c r="G22" s="818">
        <f>G21*0.3</f>
        <v>68667.768750000017</v>
      </c>
      <c r="H22" s="810"/>
      <c r="I22" s="810"/>
      <c r="J22" s="819"/>
      <c r="K22" s="818">
        <f>K21*0.3</f>
        <v>31319.00748</v>
      </c>
      <c r="L22" s="810"/>
      <c r="M22" s="810"/>
      <c r="N22" s="819"/>
      <c r="O22" s="233">
        <f>SUM(O21*0.3)</f>
        <v>143159.07017999998</v>
      </c>
    </row>
    <row r="23" spans="2:17" ht="15">
      <c r="B23" s="172" t="s">
        <v>38</v>
      </c>
      <c r="C23" s="805">
        <f>SUM(C21:F22)</f>
        <v>187079.94044999997</v>
      </c>
      <c r="D23" s="806"/>
      <c r="E23" s="806"/>
      <c r="F23" s="807"/>
      <c r="G23" s="808">
        <f>SUM(G21:J22)</f>
        <v>297560.33125000005</v>
      </c>
      <c r="H23" s="808"/>
      <c r="I23" s="808"/>
      <c r="J23" s="809"/>
      <c r="K23" s="808">
        <f>SUM(K21:N22)</f>
        <v>135715.69907999999</v>
      </c>
      <c r="L23" s="808"/>
      <c r="M23" s="808"/>
      <c r="N23" s="809"/>
      <c r="O23" s="173">
        <f>SUM(O21*1.3)</f>
        <v>620355.97077999997</v>
      </c>
    </row>
    <row r="29" spans="2:17">
      <c r="F29" s="332"/>
    </row>
  </sheetData>
  <mergeCells count="44">
    <mergeCell ref="C14:F14"/>
    <mergeCell ref="K14:N14"/>
    <mergeCell ref="C16:F16"/>
    <mergeCell ref="K16:N16"/>
    <mergeCell ref="B7:B8"/>
    <mergeCell ref="K8:N8"/>
    <mergeCell ref="C8:F8"/>
    <mergeCell ref="C7:N7"/>
    <mergeCell ref="B9:B10"/>
    <mergeCell ref="B11:B12"/>
    <mergeCell ref="C10:F10"/>
    <mergeCell ref="K10:N10"/>
    <mergeCell ref="B15:B16"/>
    <mergeCell ref="B13:B14"/>
    <mergeCell ref="G8:J8"/>
    <mergeCell ref="O9:O10"/>
    <mergeCell ref="O11:O12"/>
    <mergeCell ref="O15:O16"/>
    <mergeCell ref="O13:O14"/>
    <mergeCell ref="B19:B20"/>
    <mergeCell ref="O19:O20"/>
    <mergeCell ref="C20:F20"/>
    <mergeCell ref="K20:N20"/>
    <mergeCell ref="C18:F18"/>
    <mergeCell ref="G10:J10"/>
    <mergeCell ref="G12:J12"/>
    <mergeCell ref="G14:J14"/>
    <mergeCell ref="G16:J16"/>
    <mergeCell ref="O17:O18"/>
    <mergeCell ref="C12:F12"/>
    <mergeCell ref="K12:N12"/>
    <mergeCell ref="C23:F23"/>
    <mergeCell ref="K23:N23"/>
    <mergeCell ref="K21:N21"/>
    <mergeCell ref="B17:B18"/>
    <mergeCell ref="K18:N18"/>
    <mergeCell ref="G20:J20"/>
    <mergeCell ref="G21:J21"/>
    <mergeCell ref="G22:J22"/>
    <mergeCell ref="G23:J23"/>
    <mergeCell ref="G18:J18"/>
    <mergeCell ref="C22:F22"/>
    <mergeCell ref="K22:N22"/>
    <mergeCell ref="C21:F21"/>
  </mergeCells>
  <printOptions horizontalCentered="1"/>
  <pageMargins left="0.51181102362204722" right="0.51181102362204722" top="1.1811023622047245" bottom="0.78740157480314965" header="0.31496062992125984" footer="0.31496062992125984"/>
  <pageSetup paperSize="9" scale="62" fitToHeight="0" orientation="landscape" horizontalDpi="1200" verticalDpi="1200" r:id="rId1"/>
  <headerFooter>
    <oddHeader>&amp;L
SMA - Secretaria do Meio Ambiente
FF - Fundação Florestal&amp;C
Parque Estadual Jaraguá 
Revitalização da Área de Uso Público&amp;R
Planilha Orçamento
CPOS 171 - NOV/2017</oddHeader>
    <oddFooter>&amp;L&amp;F&amp;RPágina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6:AE50"/>
  <sheetViews>
    <sheetView showGridLines="0" tabSelected="1" topLeftCell="C13" zoomScaleNormal="100" zoomScaleSheetLayoutView="100" workbookViewId="0">
      <selection activeCell="D273" sqref="D273"/>
    </sheetView>
  </sheetViews>
  <sheetFormatPr defaultRowHeight="15"/>
  <cols>
    <col min="1" max="1" width="2.85546875" style="2" customWidth="1"/>
    <col min="2" max="2" width="9.140625" style="2" customWidth="1"/>
    <col min="3" max="3" width="21.140625" style="2" customWidth="1"/>
    <col min="4" max="4" width="97.7109375" style="2" customWidth="1"/>
    <col min="5" max="5" width="9.140625" style="1"/>
    <col min="6" max="6" width="13.140625" style="1" customWidth="1"/>
    <col min="7" max="9" width="15.7109375" style="6" customWidth="1"/>
    <col min="10" max="10" width="24" style="6" customWidth="1"/>
    <col min="11" max="17" width="9.140625" style="2"/>
    <col min="18" max="18" width="16.7109375" style="2" customWidth="1"/>
    <col min="19" max="19" width="15" style="2" customWidth="1"/>
    <col min="20" max="16384" width="9.140625" style="2"/>
  </cols>
  <sheetData>
    <row r="6" spans="1:31" ht="18" customHeight="1">
      <c r="B6" s="857" t="s">
        <v>2</v>
      </c>
      <c r="C6" s="843" t="s">
        <v>3</v>
      </c>
      <c r="D6" s="843" t="s">
        <v>33</v>
      </c>
      <c r="E6" s="841" t="s">
        <v>4</v>
      </c>
      <c r="F6" s="843" t="s">
        <v>0</v>
      </c>
      <c r="G6" s="845" t="s">
        <v>1</v>
      </c>
      <c r="H6" s="846"/>
      <c r="I6" s="846"/>
      <c r="J6" s="847"/>
    </row>
    <row r="7" spans="1:31">
      <c r="B7" s="858"/>
      <c r="C7" s="844"/>
      <c r="D7" s="844"/>
      <c r="E7" s="842"/>
      <c r="F7" s="844"/>
      <c r="G7" s="4" t="s">
        <v>6</v>
      </c>
      <c r="H7" s="4" t="s">
        <v>7</v>
      </c>
      <c r="I7" s="122" t="s">
        <v>15</v>
      </c>
      <c r="J7" s="5" t="s">
        <v>5</v>
      </c>
    </row>
    <row r="8" spans="1:31" ht="15.75">
      <c r="B8" s="156">
        <v>1</v>
      </c>
      <c r="C8" s="109"/>
      <c r="D8" s="110" t="s">
        <v>106</v>
      </c>
      <c r="E8" s="92"/>
      <c r="F8" s="178"/>
      <c r="G8" s="112"/>
      <c r="H8" s="93"/>
      <c r="I8" s="154"/>
      <c r="J8" s="155"/>
      <c r="P8" s="10"/>
      <c r="Q8" s="55"/>
      <c r="R8" s="13"/>
      <c r="S8" s="32"/>
      <c r="T8" s="47"/>
      <c r="U8" s="61"/>
      <c r="V8" s="30"/>
      <c r="W8" s="48"/>
      <c r="X8" s="48"/>
      <c r="Y8" s="31"/>
      <c r="Z8" s="35"/>
      <c r="AA8" s="62"/>
      <c r="AB8" s="62"/>
      <c r="AC8" s="62"/>
      <c r="AD8" s="62"/>
      <c r="AE8" s="63"/>
    </row>
    <row r="9" spans="1:31" ht="21" customHeight="1">
      <c r="B9" s="133" t="s">
        <v>12</v>
      </c>
      <c r="C9" s="760" t="s">
        <v>417</v>
      </c>
      <c r="D9" s="761" t="s">
        <v>100</v>
      </c>
      <c r="E9" s="762" t="s">
        <v>77</v>
      </c>
      <c r="F9" s="763">
        <v>1</v>
      </c>
      <c r="G9" s="873">
        <v>2886.27</v>
      </c>
      <c r="H9" s="873">
        <v>154.88999999999999</v>
      </c>
      <c r="I9" s="873">
        <v>3041.16</v>
      </c>
      <c r="J9" s="131">
        <f>SUM(I9*F9)</f>
        <v>3041.16</v>
      </c>
      <c r="P9" s="10"/>
      <c r="Q9" s="55"/>
      <c r="R9" s="13"/>
      <c r="S9" s="32"/>
      <c r="T9" s="47"/>
      <c r="U9" s="61"/>
      <c r="V9" s="30"/>
      <c r="W9" s="48"/>
      <c r="X9" s="48"/>
      <c r="Y9" s="31"/>
      <c r="Z9" s="35"/>
      <c r="AA9" s="62"/>
      <c r="AB9" s="62"/>
      <c r="AC9" s="62"/>
      <c r="AD9" s="62"/>
      <c r="AE9" s="63"/>
    </row>
    <row r="10" spans="1:31" ht="15.75">
      <c r="B10" s="133" t="s">
        <v>13</v>
      </c>
      <c r="C10" s="764" t="s">
        <v>418</v>
      </c>
      <c r="D10" s="765" t="s">
        <v>101</v>
      </c>
      <c r="E10" s="766" t="s">
        <v>77</v>
      </c>
      <c r="F10" s="767">
        <v>1</v>
      </c>
      <c r="G10" s="873">
        <v>1054.54</v>
      </c>
      <c r="H10" s="873">
        <v>154.88999999999999</v>
      </c>
      <c r="I10" s="873">
        <v>1209.43</v>
      </c>
      <c r="J10" s="131">
        <f>SUM(I10*F10)</f>
        <v>1209.43</v>
      </c>
      <c r="P10" s="10"/>
      <c r="Q10" s="55"/>
      <c r="R10" s="13"/>
      <c r="S10" s="32"/>
      <c r="T10" s="47"/>
      <c r="U10" s="61"/>
      <c r="V10" s="30"/>
      <c r="W10" s="48"/>
      <c r="X10" s="48"/>
      <c r="Y10" s="31"/>
      <c r="Z10" s="35"/>
      <c r="AA10" s="62"/>
      <c r="AB10" s="62"/>
      <c r="AC10" s="62"/>
      <c r="AD10" s="62"/>
      <c r="AE10" s="63"/>
    </row>
    <row r="11" spans="1:31" ht="15.75">
      <c r="B11" s="133" t="s">
        <v>20</v>
      </c>
      <c r="C11" s="764" t="s">
        <v>419</v>
      </c>
      <c r="D11" s="765" t="s">
        <v>102</v>
      </c>
      <c r="E11" s="766" t="s">
        <v>77</v>
      </c>
      <c r="F11" s="767">
        <v>1</v>
      </c>
      <c r="G11" s="873">
        <v>700.14</v>
      </c>
      <c r="H11" s="873">
        <v>154.88999999999999</v>
      </c>
      <c r="I11" s="873">
        <v>855.03</v>
      </c>
      <c r="J11" s="131">
        <f>SUM(I11*F11)</f>
        <v>855.03</v>
      </c>
      <c r="P11" s="10"/>
      <c r="Q11" s="55"/>
      <c r="R11" s="13"/>
      <c r="S11" s="32"/>
      <c r="T11" s="47"/>
      <c r="U11" s="61"/>
      <c r="V11" s="30"/>
      <c r="W11" s="48"/>
      <c r="X11" s="48"/>
      <c r="Y11" s="31"/>
      <c r="Z11" s="35"/>
      <c r="AA11" s="62"/>
      <c r="AB11" s="62"/>
      <c r="AC11" s="62"/>
      <c r="AD11" s="62"/>
      <c r="AE11" s="63"/>
    </row>
    <row r="12" spans="1:31" ht="15.75">
      <c r="A12" s="273"/>
      <c r="B12" s="133" t="s">
        <v>51</v>
      </c>
      <c r="C12" s="764" t="s">
        <v>420</v>
      </c>
      <c r="D12" s="765" t="s">
        <v>421</v>
      </c>
      <c r="E12" s="766" t="s">
        <v>77</v>
      </c>
      <c r="F12" s="767">
        <v>1</v>
      </c>
      <c r="G12" s="873">
        <v>1041.76</v>
      </c>
      <c r="H12" s="873">
        <v>154.88999999999999</v>
      </c>
      <c r="I12" s="873">
        <v>1196.6500000000001</v>
      </c>
      <c r="J12" s="131">
        <f>SUM(I12*F12)</f>
        <v>1196.6500000000001</v>
      </c>
      <c r="P12" s="10"/>
      <c r="Q12" s="55"/>
      <c r="R12" s="13"/>
      <c r="S12" s="32"/>
      <c r="T12" s="47"/>
      <c r="U12" s="61"/>
      <c r="V12" s="30"/>
      <c r="W12" s="48"/>
      <c r="X12" s="48"/>
      <c r="Y12" s="31"/>
      <c r="Z12" s="35"/>
      <c r="AA12" s="62"/>
      <c r="AB12" s="62"/>
      <c r="AC12" s="62"/>
      <c r="AD12" s="62"/>
      <c r="AE12" s="63"/>
    </row>
    <row r="13" spans="1:31" ht="15.75">
      <c r="A13" s="273"/>
      <c r="B13" s="132"/>
      <c r="C13" s="271"/>
      <c r="D13" s="225"/>
      <c r="E13" s="152"/>
      <c r="F13" s="177"/>
      <c r="G13" s="206"/>
      <c r="H13" s="113"/>
      <c r="I13" s="103" t="s">
        <v>23</v>
      </c>
      <c r="J13" s="153">
        <f>SUM(J9:J12)</f>
        <v>6302.27</v>
      </c>
      <c r="P13" s="10"/>
      <c r="Q13" s="55"/>
      <c r="R13" s="13"/>
      <c r="S13" s="32"/>
      <c r="T13" s="47"/>
      <c r="U13" s="61"/>
      <c r="V13" s="30"/>
      <c r="W13" s="48"/>
      <c r="X13" s="48"/>
      <c r="Y13" s="31"/>
      <c r="Z13" s="35"/>
      <c r="AA13" s="62"/>
      <c r="AB13" s="62"/>
      <c r="AC13" s="62"/>
      <c r="AD13" s="62"/>
      <c r="AE13" s="63"/>
    </row>
    <row r="14" spans="1:31">
      <c r="A14" s="273"/>
      <c r="B14" s="285">
        <v>2</v>
      </c>
      <c r="C14" s="272"/>
      <c r="D14" s="260" t="s">
        <v>50</v>
      </c>
      <c r="E14" s="148"/>
      <c r="F14" s="123"/>
      <c r="G14" s="124"/>
      <c r="H14" s="124"/>
      <c r="I14" s="149"/>
      <c r="J14" s="22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1" ht="17.25" customHeight="1">
      <c r="B15" s="129" t="s">
        <v>8</v>
      </c>
      <c r="C15" s="250" t="s">
        <v>43</v>
      </c>
      <c r="D15" s="3" t="s">
        <v>82</v>
      </c>
      <c r="E15" s="11" t="s">
        <v>14</v>
      </c>
      <c r="F15" s="195">
        <v>1</v>
      </c>
      <c r="G15" s="789">
        <v>4590.59</v>
      </c>
      <c r="H15" s="249">
        <v>0</v>
      </c>
      <c r="I15" s="79">
        <f t="shared" ref="I15:I22" si="0">SUM(H15,G15)</f>
        <v>4590.59</v>
      </c>
      <c r="J15" s="131">
        <f>I15*F15</f>
        <v>4590.59</v>
      </c>
      <c r="P15" s="10"/>
      <c r="Q15" s="54"/>
      <c r="R15" s="13"/>
      <c r="S15" s="14"/>
      <c r="T15" s="15"/>
      <c r="U15" s="16"/>
      <c r="V15" s="17"/>
      <c r="W15" s="18"/>
      <c r="X15" s="18"/>
      <c r="Y15" s="18"/>
      <c r="Z15" s="36"/>
      <c r="AA15" s="10"/>
      <c r="AB15" s="10"/>
      <c r="AC15" s="10"/>
      <c r="AD15" s="10"/>
    </row>
    <row r="16" spans="1:31" ht="15.75">
      <c r="B16" s="129" t="s">
        <v>9</v>
      </c>
      <c r="C16" s="250" t="s">
        <v>43</v>
      </c>
      <c r="D16" s="3" t="s">
        <v>83</v>
      </c>
      <c r="E16" s="11" t="s">
        <v>14</v>
      </c>
      <c r="F16" s="195">
        <v>1</v>
      </c>
      <c r="G16" s="249">
        <v>2244.29</v>
      </c>
      <c r="H16" s="249">
        <v>0</v>
      </c>
      <c r="I16" s="79">
        <f t="shared" si="0"/>
        <v>2244.29</v>
      </c>
      <c r="J16" s="131">
        <f t="shared" ref="J16:J24" si="1">I16*F16</f>
        <v>2244.29</v>
      </c>
      <c r="P16" s="10"/>
      <c r="Q16" s="22"/>
      <c r="R16" s="19"/>
      <c r="S16" s="20"/>
      <c r="T16" s="21"/>
      <c r="U16" s="22"/>
      <c r="V16" s="23"/>
      <c r="W16" s="24"/>
      <c r="X16" s="24"/>
      <c r="Y16" s="24"/>
      <c r="Z16" s="24"/>
      <c r="AA16" s="10"/>
      <c r="AB16" s="10"/>
      <c r="AC16" s="10"/>
      <c r="AD16" s="10"/>
    </row>
    <row r="17" spans="1:31" ht="15.75">
      <c r="B17" s="129" t="s">
        <v>10</v>
      </c>
      <c r="C17" s="250" t="s">
        <v>43</v>
      </c>
      <c r="D17" s="3" t="s">
        <v>84</v>
      </c>
      <c r="E17" s="11" t="s">
        <v>14</v>
      </c>
      <c r="F17" s="195">
        <v>1</v>
      </c>
      <c r="G17" s="249">
        <v>1377.18</v>
      </c>
      <c r="H17" s="249">
        <v>0</v>
      </c>
      <c r="I17" s="79">
        <f t="shared" si="0"/>
        <v>1377.18</v>
      </c>
      <c r="J17" s="131">
        <f t="shared" si="1"/>
        <v>1377.18</v>
      </c>
      <c r="P17" s="10"/>
      <c r="Q17" s="22"/>
      <c r="R17" s="19"/>
      <c r="S17" s="20"/>
      <c r="T17" s="21"/>
      <c r="U17" s="22"/>
      <c r="V17" s="23"/>
      <c r="W17" s="24"/>
      <c r="X17" s="24"/>
      <c r="Y17" s="24"/>
      <c r="Z17" s="24"/>
      <c r="AA17" s="10"/>
      <c r="AB17" s="10"/>
      <c r="AC17" s="10"/>
      <c r="AD17" s="10"/>
    </row>
    <row r="18" spans="1:31" ht="15.75">
      <c r="B18" s="129" t="s">
        <v>11</v>
      </c>
      <c r="C18" s="250" t="s">
        <v>43</v>
      </c>
      <c r="D18" s="3" t="s">
        <v>85</v>
      </c>
      <c r="E18" s="11" t="s">
        <v>14</v>
      </c>
      <c r="F18" s="195">
        <v>1</v>
      </c>
      <c r="G18" s="249">
        <v>1652.61</v>
      </c>
      <c r="H18" s="249">
        <v>0</v>
      </c>
      <c r="I18" s="79">
        <f t="shared" si="0"/>
        <v>1652.61</v>
      </c>
      <c r="J18" s="131">
        <f t="shared" si="1"/>
        <v>1652.61</v>
      </c>
      <c r="P18" s="10"/>
      <c r="Q18" s="22"/>
      <c r="R18" s="19"/>
      <c r="S18" s="20"/>
      <c r="T18" s="21"/>
      <c r="U18" s="22"/>
      <c r="V18" s="23"/>
      <c r="W18" s="24"/>
      <c r="X18" s="24"/>
      <c r="Y18" s="24"/>
      <c r="Z18" s="24"/>
      <c r="AA18" s="10"/>
      <c r="AB18" s="10"/>
      <c r="AC18" s="10"/>
      <c r="AD18" s="10"/>
    </row>
    <row r="19" spans="1:31" ht="15.75">
      <c r="B19" s="129" t="s">
        <v>35</v>
      </c>
      <c r="C19" s="250" t="s">
        <v>43</v>
      </c>
      <c r="D19" s="3" t="s">
        <v>86</v>
      </c>
      <c r="E19" s="11" t="s">
        <v>14</v>
      </c>
      <c r="F19" s="195">
        <v>1</v>
      </c>
      <c r="G19" s="249">
        <v>1734.22</v>
      </c>
      <c r="H19" s="249">
        <v>0</v>
      </c>
      <c r="I19" s="79">
        <f t="shared" si="0"/>
        <v>1734.22</v>
      </c>
      <c r="J19" s="131">
        <f t="shared" si="1"/>
        <v>1734.22</v>
      </c>
      <c r="P19" s="10"/>
      <c r="Q19" s="22"/>
      <c r="R19" s="19"/>
      <c r="S19" s="20"/>
      <c r="T19" s="21"/>
      <c r="U19" s="22"/>
      <c r="V19" s="23"/>
      <c r="W19" s="24"/>
      <c r="X19" s="24"/>
      <c r="Y19" s="24"/>
      <c r="Z19" s="24"/>
      <c r="AA19" s="10"/>
      <c r="AB19" s="10"/>
      <c r="AC19" s="10"/>
      <c r="AD19" s="10"/>
    </row>
    <row r="20" spans="1:31" ht="15.75">
      <c r="B20" s="129" t="s">
        <v>36</v>
      </c>
      <c r="C20" s="250" t="s">
        <v>43</v>
      </c>
      <c r="D20" s="3" t="s">
        <v>87</v>
      </c>
      <c r="E20" s="11" t="s">
        <v>14</v>
      </c>
      <c r="F20" s="195">
        <v>1</v>
      </c>
      <c r="G20" s="249">
        <v>2376.91</v>
      </c>
      <c r="H20" s="249">
        <v>0</v>
      </c>
      <c r="I20" s="79">
        <f t="shared" si="0"/>
        <v>2376.91</v>
      </c>
      <c r="J20" s="131">
        <f t="shared" si="1"/>
        <v>2376.91</v>
      </c>
      <c r="P20" s="10"/>
      <c r="Q20" s="22"/>
      <c r="R20" s="19"/>
      <c r="S20" s="20"/>
      <c r="T20" s="21"/>
      <c r="U20" s="22"/>
      <c r="V20" s="23"/>
      <c r="W20" s="24"/>
      <c r="X20" s="24"/>
      <c r="Y20" s="24"/>
      <c r="Z20" s="24"/>
      <c r="AA20" s="10"/>
      <c r="AB20" s="10"/>
      <c r="AC20" s="10"/>
      <c r="AD20" s="10"/>
    </row>
    <row r="21" spans="1:31" ht="15.75">
      <c r="B21" s="129" t="s">
        <v>58</v>
      </c>
      <c r="C21" s="250" t="s">
        <v>43</v>
      </c>
      <c r="D21" s="3" t="s">
        <v>88</v>
      </c>
      <c r="E21" s="11" t="s">
        <v>14</v>
      </c>
      <c r="F21" s="195">
        <v>1</v>
      </c>
      <c r="G21" s="249">
        <v>2958.38</v>
      </c>
      <c r="H21" s="249">
        <v>0</v>
      </c>
      <c r="I21" s="79">
        <f t="shared" si="0"/>
        <v>2958.38</v>
      </c>
      <c r="J21" s="131">
        <f t="shared" si="1"/>
        <v>2958.38</v>
      </c>
      <c r="P21" s="10"/>
      <c r="Q21" s="22"/>
      <c r="R21" s="19"/>
      <c r="S21" s="20"/>
      <c r="T21" s="21"/>
      <c r="U21" s="22"/>
      <c r="V21" s="23"/>
      <c r="W21" s="24"/>
      <c r="X21" s="24"/>
      <c r="Y21" s="24"/>
      <c r="Z21" s="24"/>
      <c r="AA21" s="10"/>
      <c r="AB21" s="10"/>
      <c r="AC21" s="10"/>
      <c r="AD21" s="10"/>
    </row>
    <row r="22" spans="1:31" ht="15.75">
      <c r="B22" s="129" t="s">
        <v>59</v>
      </c>
      <c r="C22" s="250" t="s">
        <v>43</v>
      </c>
      <c r="D22" s="3" t="s">
        <v>89</v>
      </c>
      <c r="E22" s="11" t="s">
        <v>14</v>
      </c>
      <c r="F22" s="195">
        <v>1</v>
      </c>
      <c r="G22" s="249">
        <v>1183.3499999999999</v>
      </c>
      <c r="H22" s="249">
        <v>0</v>
      </c>
      <c r="I22" s="79">
        <f t="shared" si="0"/>
        <v>1183.3499999999999</v>
      </c>
      <c r="J22" s="131">
        <f t="shared" si="1"/>
        <v>1183.3499999999999</v>
      </c>
      <c r="P22" s="10"/>
      <c r="Q22" s="22"/>
      <c r="R22" s="19"/>
      <c r="S22" s="20"/>
      <c r="T22" s="21"/>
      <c r="U22" s="22"/>
      <c r="V22" s="23"/>
      <c r="W22" s="24"/>
      <c r="X22" s="24"/>
      <c r="Y22" s="24"/>
      <c r="Z22" s="24"/>
      <c r="AA22" s="10"/>
      <c r="AB22" s="10"/>
      <c r="AC22" s="10"/>
      <c r="AD22" s="10"/>
    </row>
    <row r="23" spans="1:31" ht="30">
      <c r="B23" s="129" t="s">
        <v>60</v>
      </c>
      <c r="C23" s="754" t="s">
        <v>398</v>
      </c>
      <c r="D23" s="756" t="s">
        <v>410</v>
      </c>
      <c r="E23" s="11" t="s">
        <v>21</v>
      </c>
      <c r="F23" s="195">
        <v>2</v>
      </c>
      <c r="G23" s="873">
        <v>641.19000000000005</v>
      </c>
      <c r="H23" s="873">
        <v>45.17</v>
      </c>
      <c r="I23" s="873">
        <v>686.36</v>
      </c>
      <c r="J23" s="131">
        <f t="shared" si="1"/>
        <v>1372.72</v>
      </c>
      <c r="P23" s="10"/>
      <c r="Q23" s="22"/>
      <c r="R23" s="19"/>
      <c r="S23" s="20"/>
      <c r="T23" s="21"/>
      <c r="U23" s="22"/>
      <c r="V23" s="23"/>
      <c r="W23" s="24"/>
      <c r="X23" s="24"/>
      <c r="Y23" s="24"/>
      <c r="Z23" s="24"/>
      <c r="AA23" s="10"/>
      <c r="AB23" s="10"/>
      <c r="AC23" s="10"/>
      <c r="AD23" s="10"/>
    </row>
    <row r="24" spans="1:31" ht="15.75">
      <c r="B24" s="129" t="s">
        <v>61</v>
      </c>
      <c r="C24" s="754" t="s">
        <v>399</v>
      </c>
      <c r="D24" s="756" t="s">
        <v>400</v>
      </c>
      <c r="E24" s="11" t="s">
        <v>21</v>
      </c>
      <c r="F24" s="195">
        <v>2</v>
      </c>
      <c r="G24" s="873">
        <v>38.729999999999997</v>
      </c>
      <c r="H24" s="873">
        <v>0</v>
      </c>
      <c r="I24" s="873">
        <v>38.729999999999997</v>
      </c>
      <c r="J24" s="131">
        <f t="shared" si="1"/>
        <v>77.459999999999994</v>
      </c>
      <c r="P24" s="10"/>
      <c r="Q24" s="22"/>
      <c r="R24" s="19"/>
      <c r="S24" s="20"/>
      <c r="T24" s="21"/>
      <c r="U24" s="22"/>
      <c r="V24" s="23"/>
      <c r="W24" s="24"/>
      <c r="X24" s="24"/>
      <c r="Y24" s="24"/>
      <c r="Z24" s="24"/>
      <c r="AA24" s="10"/>
      <c r="AB24" s="10"/>
      <c r="AC24" s="10"/>
      <c r="AD24" s="10"/>
    </row>
    <row r="25" spans="1:31" ht="15.75">
      <c r="B25" s="133"/>
      <c r="C25" s="108"/>
      <c r="D25" s="80"/>
      <c r="E25" s="11"/>
      <c r="F25" s="177"/>
      <c r="G25" s="105"/>
      <c r="H25" s="113"/>
      <c r="I25" s="103" t="s">
        <v>24</v>
      </c>
      <c r="J25" s="134">
        <f>SUM(J15:J24)</f>
        <v>19567.71</v>
      </c>
      <c r="P25" s="10"/>
      <c r="Q25" s="55"/>
      <c r="R25" s="13"/>
      <c r="S25" s="32"/>
      <c r="T25" s="47"/>
      <c r="U25" s="61"/>
      <c r="V25" s="30"/>
      <c r="W25" s="48"/>
      <c r="X25" s="48"/>
      <c r="Y25" s="31"/>
      <c r="Z25" s="35"/>
      <c r="AA25" s="62"/>
      <c r="AB25" s="62"/>
      <c r="AC25" s="62"/>
      <c r="AD25" s="62"/>
      <c r="AE25" s="63"/>
    </row>
    <row r="26" spans="1:31" ht="15.75">
      <c r="B26" s="135">
        <v>3</v>
      </c>
      <c r="C26" s="109"/>
      <c r="D26" s="212" t="s">
        <v>218</v>
      </c>
      <c r="E26" s="213"/>
      <c r="F26" s="182"/>
      <c r="G26" s="95"/>
      <c r="H26" s="205"/>
      <c r="I26" s="240"/>
      <c r="J26" s="143"/>
      <c r="P26" s="10"/>
      <c r="Q26" s="55"/>
      <c r="R26" s="13"/>
      <c r="S26" s="32"/>
      <c r="T26" s="47"/>
      <c r="U26" s="27"/>
      <c r="V26" s="34"/>
      <c r="W26" s="48"/>
      <c r="X26" s="48"/>
      <c r="Y26" s="31"/>
      <c r="Z26" s="35"/>
      <c r="AA26" s="62"/>
      <c r="AB26" s="62"/>
      <c r="AC26" s="62"/>
      <c r="AD26" s="62"/>
      <c r="AE26" s="63"/>
    </row>
    <row r="27" spans="1:31" s="63" customFormat="1" ht="15.75">
      <c r="B27" s="204" t="s">
        <v>25</v>
      </c>
      <c r="C27" s="764" t="s">
        <v>379</v>
      </c>
      <c r="D27" s="765" t="s">
        <v>197</v>
      </c>
      <c r="E27" s="766" t="s">
        <v>22</v>
      </c>
      <c r="F27" s="767">
        <v>17</v>
      </c>
      <c r="G27" s="873">
        <v>0</v>
      </c>
      <c r="H27" s="873">
        <v>36.630000000000003</v>
      </c>
      <c r="I27" s="873">
        <v>36.630000000000003</v>
      </c>
      <c r="J27" s="145">
        <f>I27*F27</f>
        <v>622.71</v>
      </c>
      <c r="P27" s="62"/>
      <c r="Q27" s="202"/>
      <c r="R27" s="203"/>
      <c r="S27" s="47"/>
      <c r="T27" s="47"/>
      <c r="U27" s="27"/>
      <c r="V27" s="34"/>
      <c r="W27" s="48"/>
      <c r="X27" s="48"/>
      <c r="Y27" s="31"/>
      <c r="Z27" s="35"/>
      <c r="AA27" s="62"/>
      <c r="AB27" s="62"/>
      <c r="AC27" s="62"/>
      <c r="AD27" s="62"/>
    </row>
    <row r="28" spans="1:31" ht="15.75">
      <c r="B28" s="204" t="s">
        <v>46</v>
      </c>
      <c r="C28" s="764" t="s">
        <v>401</v>
      </c>
      <c r="D28" s="765" t="s">
        <v>402</v>
      </c>
      <c r="E28" s="766" t="s">
        <v>21</v>
      </c>
      <c r="F28" s="767">
        <v>16</v>
      </c>
      <c r="G28" s="873">
        <v>19.22</v>
      </c>
      <c r="H28" s="873">
        <v>40.94</v>
      </c>
      <c r="I28" s="873">
        <v>60.16</v>
      </c>
      <c r="J28" s="137">
        <f>I28*F28</f>
        <v>962.56</v>
      </c>
      <c r="P28" s="10"/>
      <c r="Q28" s="55"/>
      <c r="R28" s="13"/>
      <c r="S28" s="14"/>
      <c r="T28" s="64"/>
      <c r="U28" s="65"/>
      <c r="V28" s="66"/>
      <c r="W28" s="35"/>
      <c r="X28" s="35"/>
      <c r="Y28" s="67"/>
      <c r="Z28" s="68"/>
      <c r="AA28" s="62"/>
      <c r="AB28" s="62"/>
      <c r="AC28" s="62"/>
      <c r="AD28" s="62"/>
      <c r="AE28" s="63"/>
    </row>
    <row r="29" spans="1:31" s="63" customFormat="1" ht="15.75">
      <c r="B29" s="204" t="s">
        <v>26</v>
      </c>
      <c r="C29" s="764" t="s">
        <v>403</v>
      </c>
      <c r="D29" s="765" t="s">
        <v>404</v>
      </c>
      <c r="E29" s="766" t="s">
        <v>22</v>
      </c>
      <c r="F29" s="767">
        <v>18</v>
      </c>
      <c r="G29" s="873">
        <v>262.87</v>
      </c>
      <c r="H29" s="873">
        <v>0</v>
      </c>
      <c r="I29" s="873">
        <v>262.87</v>
      </c>
      <c r="J29" s="137">
        <f>I29*F29</f>
        <v>4731.66</v>
      </c>
      <c r="P29" s="62"/>
      <c r="Q29" s="202"/>
      <c r="R29" s="203"/>
      <c r="S29" s="47"/>
      <c r="T29" s="47"/>
      <c r="U29" s="27"/>
      <c r="V29" s="34"/>
      <c r="W29" s="48"/>
      <c r="X29" s="48"/>
      <c r="Y29" s="31"/>
      <c r="Z29" s="35"/>
      <c r="AA29" s="62"/>
      <c r="AB29" s="62"/>
      <c r="AC29" s="62"/>
      <c r="AD29" s="62"/>
    </row>
    <row r="30" spans="1:31" ht="15.75">
      <c r="B30" s="204" t="s">
        <v>65</v>
      </c>
      <c r="C30" s="764" t="s">
        <v>346</v>
      </c>
      <c r="D30" s="765" t="s">
        <v>347</v>
      </c>
      <c r="E30" s="766" t="s">
        <v>22</v>
      </c>
      <c r="F30" s="767">
        <v>18</v>
      </c>
      <c r="G30" s="873">
        <v>0</v>
      </c>
      <c r="H30" s="873">
        <v>123.4</v>
      </c>
      <c r="I30" s="873">
        <v>123.4</v>
      </c>
      <c r="J30" s="137">
        <f>I30*F30</f>
        <v>2221.2000000000003</v>
      </c>
      <c r="P30" s="10"/>
      <c r="Q30" s="55"/>
      <c r="R30" s="13"/>
      <c r="S30" s="14"/>
      <c r="T30" s="64"/>
      <c r="U30" s="65"/>
      <c r="V30" s="66"/>
      <c r="W30" s="35"/>
      <c r="X30" s="35"/>
      <c r="Y30" s="67"/>
      <c r="Z30" s="68"/>
      <c r="AA30" s="62"/>
      <c r="AB30" s="62"/>
      <c r="AC30" s="62"/>
      <c r="AD30" s="62"/>
      <c r="AE30" s="63"/>
    </row>
    <row r="31" spans="1:31" ht="15.75">
      <c r="B31" s="107"/>
      <c r="C31" s="81"/>
      <c r="D31" s="243"/>
      <c r="E31" s="241"/>
      <c r="F31" s="179"/>
      <c r="G31" s="207"/>
      <c r="H31" s="160"/>
      <c r="I31" s="246" t="s">
        <v>27</v>
      </c>
      <c r="J31" s="138">
        <f>SUM(J27:J30)</f>
        <v>8538.130000000001</v>
      </c>
      <c r="P31" s="10"/>
      <c r="Q31" s="57"/>
      <c r="R31" s="37"/>
      <c r="S31" s="14"/>
      <c r="T31" s="70"/>
      <c r="U31" s="65"/>
      <c r="V31" s="66"/>
      <c r="W31" s="35"/>
      <c r="X31" s="35"/>
      <c r="Y31" s="31"/>
      <c r="Z31" s="35"/>
      <c r="AA31" s="62"/>
      <c r="AB31" s="62"/>
      <c r="AC31" s="62"/>
      <c r="AD31" s="62"/>
      <c r="AE31" s="63"/>
    </row>
    <row r="32" spans="1:31" ht="15.75">
      <c r="A32" s="10"/>
      <c r="B32" s="139">
        <v>4</v>
      </c>
      <c r="C32" s="101"/>
      <c r="D32" s="96" t="s">
        <v>196</v>
      </c>
      <c r="E32" s="99"/>
      <c r="F32" s="184"/>
      <c r="G32" s="100"/>
      <c r="H32" s="245"/>
      <c r="I32" s="240"/>
      <c r="J32" s="143"/>
      <c r="P32" s="10"/>
      <c r="Q32" s="22"/>
      <c r="R32" s="38"/>
      <c r="S32" s="46"/>
      <c r="T32" s="69"/>
      <c r="U32" s="39"/>
      <c r="V32" s="30"/>
      <c r="W32" s="72"/>
      <c r="X32" s="72"/>
      <c r="Y32" s="31"/>
      <c r="Z32" s="35"/>
      <c r="AA32" s="62"/>
      <c r="AB32" s="62"/>
      <c r="AC32" s="62"/>
      <c r="AD32" s="62"/>
      <c r="AE32" s="63"/>
    </row>
    <row r="33" spans="1:31" ht="30">
      <c r="A33" s="10"/>
      <c r="B33" s="141" t="s">
        <v>28</v>
      </c>
      <c r="C33" s="768" t="s">
        <v>422</v>
      </c>
      <c r="D33" s="769" t="s">
        <v>204</v>
      </c>
      <c r="E33" s="770" t="s">
        <v>21</v>
      </c>
      <c r="F33" s="771">
        <v>20</v>
      </c>
      <c r="G33" s="873">
        <v>23.5</v>
      </c>
      <c r="H33" s="873">
        <v>12.34</v>
      </c>
      <c r="I33" s="873">
        <v>35.840000000000003</v>
      </c>
      <c r="J33" s="145">
        <f>I33*F33</f>
        <v>716.80000000000007</v>
      </c>
      <c r="P33" s="10"/>
      <c r="Q33" s="22"/>
      <c r="R33" s="38"/>
      <c r="S33" s="46"/>
      <c r="T33" s="69"/>
      <c r="U33" s="39"/>
      <c r="V33" s="30"/>
      <c r="W33" s="72"/>
      <c r="X33" s="72"/>
      <c r="Y33" s="31"/>
      <c r="Z33" s="35"/>
      <c r="AA33" s="62"/>
      <c r="AB33" s="62"/>
      <c r="AC33" s="62"/>
      <c r="AD33" s="62"/>
      <c r="AE33" s="63"/>
    </row>
    <row r="34" spans="1:31" ht="15.75">
      <c r="A34" s="10"/>
      <c r="B34" s="141" t="s">
        <v>78</v>
      </c>
      <c r="C34" s="772" t="s">
        <v>423</v>
      </c>
      <c r="D34" s="773" t="s">
        <v>424</v>
      </c>
      <c r="E34" s="774" t="s">
        <v>21</v>
      </c>
      <c r="F34" s="776">
        <v>200</v>
      </c>
      <c r="G34" s="873">
        <v>2.4</v>
      </c>
      <c r="H34" s="873">
        <v>13.94</v>
      </c>
      <c r="I34" s="873">
        <v>16.34</v>
      </c>
      <c r="J34" s="145">
        <f>I34*F34</f>
        <v>3268</v>
      </c>
      <c r="P34" s="10"/>
      <c r="Q34" s="22"/>
      <c r="R34" s="38"/>
      <c r="S34" s="46"/>
      <c r="T34" s="69"/>
      <c r="U34" s="39"/>
      <c r="V34" s="30"/>
      <c r="W34" s="72"/>
      <c r="X34" s="72"/>
      <c r="Y34" s="31"/>
      <c r="Z34" s="35"/>
      <c r="AA34" s="62"/>
      <c r="AB34" s="62"/>
      <c r="AC34" s="62"/>
      <c r="AD34" s="62"/>
      <c r="AE34" s="63"/>
    </row>
    <row r="35" spans="1:31" ht="15.75">
      <c r="A35" s="10"/>
      <c r="B35" s="141"/>
      <c r="C35" s="91"/>
      <c r="D35" s="221"/>
      <c r="E35" s="200"/>
      <c r="F35" s="185"/>
      <c r="G35" s="89"/>
      <c r="H35" s="90"/>
      <c r="I35" s="189" t="s">
        <v>29</v>
      </c>
      <c r="J35" s="134">
        <f>SUM(J33:J34)</f>
        <v>3984.8</v>
      </c>
      <c r="P35" s="10"/>
      <c r="Q35" s="59"/>
      <c r="R35" s="38"/>
      <c r="S35" s="32"/>
      <c r="T35" s="47"/>
      <c r="U35" s="45"/>
      <c r="V35" s="44"/>
      <c r="W35" s="48"/>
      <c r="X35" s="48"/>
      <c r="Y35" s="31"/>
      <c r="Z35" s="35"/>
      <c r="AA35" s="62"/>
      <c r="AB35" s="62"/>
      <c r="AC35" s="62"/>
      <c r="AD35" s="62"/>
      <c r="AE35" s="63"/>
    </row>
    <row r="36" spans="1:31" ht="15.75">
      <c r="A36" s="10"/>
      <c r="B36" s="139">
        <v>5</v>
      </c>
      <c r="C36" s="101"/>
      <c r="D36" s="309" t="s">
        <v>42</v>
      </c>
      <c r="E36" s="99"/>
      <c r="F36" s="184"/>
      <c r="G36" s="100"/>
      <c r="H36" s="245"/>
      <c r="I36" s="240"/>
      <c r="J36" s="143"/>
      <c r="P36" s="10"/>
      <c r="Q36" s="22"/>
      <c r="R36" s="38"/>
      <c r="S36" s="46"/>
      <c r="T36" s="69"/>
      <c r="U36" s="39"/>
      <c r="V36" s="30"/>
      <c r="W36" s="72"/>
      <c r="X36" s="72"/>
      <c r="Y36" s="31"/>
      <c r="Z36" s="35"/>
      <c r="AA36" s="62"/>
      <c r="AB36" s="62"/>
      <c r="AC36" s="62"/>
      <c r="AD36" s="62"/>
      <c r="AE36" s="63"/>
    </row>
    <row r="37" spans="1:31" ht="15.75">
      <c r="A37" s="10"/>
      <c r="B37" s="141" t="s">
        <v>30</v>
      </c>
      <c r="C37" s="777" t="s">
        <v>381</v>
      </c>
      <c r="D37" s="778" t="s">
        <v>31</v>
      </c>
      <c r="E37" s="779" t="s">
        <v>21</v>
      </c>
      <c r="F37" s="780">
        <v>265</v>
      </c>
      <c r="G37" s="783">
        <v>0</v>
      </c>
      <c r="H37" s="784">
        <v>10.26</v>
      </c>
      <c r="I37" s="784">
        <v>10.26</v>
      </c>
      <c r="J37" s="145">
        <f>I37*F37</f>
        <v>2718.9</v>
      </c>
      <c r="P37" s="10"/>
      <c r="Q37" s="22"/>
      <c r="R37" s="38"/>
      <c r="S37" s="46"/>
      <c r="T37" s="69"/>
      <c r="U37" s="39"/>
      <c r="V37" s="30"/>
      <c r="W37" s="72"/>
      <c r="X37" s="72"/>
      <c r="Y37" s="31"/>
      <c r="Z37" s="35"/>
      <c r="AA37" s="62"/>
      <c r="AB37" s="62"/>
      <c r="AC37" s="62"/>
      <c r="AD37" s="62"/>
      <c r="AE37" s="63"/>
    </row>
    <row r="38" spans="1:31" ht="15.75">
      <c r="A38" s="10"/>
      <c r="B38" s="141"/>
      <c r="C38" s="91"/>
      <c r="D38" s="201"/>
      <c r="E38" s="200"/>
      <c r="F38" s="185"/>
      <c r="G38" s="89"/>
      <c r="H38" s="90"/>
      <c r="I38" s="189" t="s">
        <v>39</v>
      </c>
      <c r="J38" s="134">
        <f>SUM(J37:J37)</f>
        <v>2718.9</v>
      </c>
      <c r="P38" s="10"/>
      <c r="Q38" s="59"/>
      <c r="R38" s="38"/>
      <c r="S38" s="32"/>
      <c r="T38" s="47"/>
      <c r="U38" s="45"/>
      <c r="V38" s="44"/>
      <c r="W38" s="48"/>
      <c r="X38" s="48"/>
      <c r="Y38" s="31"/>
      <c r="Z38" s="35"/>
      <c r="AA38" s="62"/>
      <c r="AB38" s="62"/>
      <c r="AC38" s="62"/>
      <c r="AD38" s="62"/>
      <c r="AE38" s="63"/>
    </row>
    <row r="39" spans="1:31" ht="21.75" customHeight="1">
      <c r="B39" s="848" t="s">
        <v>48</v>
      </c>
      <c r="C39" s="849"/>
      <c r="D39" s="849"/>
      <c r="E39" s="849"/>
      <c r="F39" s="849"/>
      <c r="G39" s="849"/>
      <c r="H39" s="850"/>
      <c r="I39" s="125"/>
      <c r="J39" s="126">
        <f>SUM(J13,J25,J31,J35,J38)</f>
        <v>41111.810000000005</v>
      </c>
      <c r="P39" s="10"/>
      <c r="Q39" s="56"/>
      <c r="R39" s="13"/>
      <c r="S39" s="33"/>
      <c r="T39" s="73"/>
      <c r="U39" s="61"/>
      <c r="V39" s="66"/>
      <c r="W39" s="48"/>
      <c r="X39" s="48"/>
      <c r="Y39" s="31"/>
      <c r="Z39" s="35"/>
      <c r="AA39" s="62"/>
      <c r="AB39" s="62"/>
      <c r="AC39" s="62"/>
      <c r="AD39" s="62"/>
      <c r="AE39" s="63"/>
    </row>
    <row r="40" spans="1:31" ht="18" customHeight="1">
      <c r="B40" s="851" t="s">
        <v>34</v>
      </c>
      <c r="C40" s="852"/>
      <c r="D40" s="852"/>
      <c r="E40" s="852"/>
      <c r="F40" s="852"/>
      <c r="G40" s="852"/>
      <c r="H40" s="853"/>
      <c r="I40" s="77"/>
      <c r="J40" s="127">
        <f>J39*0.3</f>
        <v>12333.543000000001</v>
      </c>
      <c r="P40" s="10"/>
      <c r="Q40" s="56"/>
      <c r="R40" s="13"/>
      <c r="S40" s="46"/>
      <c r="T40" s="40"/>
      <c r="U40" s="39"/>
      <c r="V40" s="30"/>
      <c r="W40" s="72"/>
      <c r="X40" s="72"/>
      <c r="Y40" s="67"/>
      <c r="Z40" s="68"/>
      <c r="AA40" s="62"/>
      <c r="AB40" s="62"/>
      <c r="AC40" s="62"/>
      <c r="AD40" s="62"/>
      <c r="AE40" s="63"/>
    </row>
    <row r="41" spans="1:31" ht="20.25">
      <c r="B41" s="854" t="s">
        <v>32</v>
      </c>
      <c r="C41" s="855"/>
      <c r="D41" s="855"/>
      <c r="E41" s="855"/>
      <c r="F41" s="855"/>
      <c r="G41" s="855"/>
      <c r="H41" s="856"/>
      <c r="I41" s="157"/>
      <c r="J41" s="128">
        <f>SUM(J39:J40)</f>
        <v>53445.353000000003</v>
      </c>
      <c r="P41" s="10"/>
      <c r="Q41" s="60"/>
      <c r="R41" s="49"/>
      <c r="S41" s="50"/>
      <c r="T41" s="51"/>
      <c r="U41" s="27"/>
      <c r="V41" s="52"/>
      <c r="W41" s="53"/>
      <c r="X41" s="53"/>
      <c r="Y41" s="74"/>
      <c r="Z41" s="52"/>
      <c r="AA41" s="62"/>
      <c r="AB41" s="62"/>
      <c r="AC41" s="62"/>
      <c r="AD41" s="62"/>
      <c r="AE41" s="63"/>
    </row>
    <row r="42" spans="1:31" ht="18">
      <c r="B42" s="10"/>
      <c r="C42" s="10"/>
      <c r="D42" s="10"/>
      <c r="E42" s="174"/>
      <c r="F42" s="174"/>
      <c r="G42" s="151"/>
      <c r="H42" s="151"/>
      <c r="I42" s="151"/>
      <c r="J42" s="151"/>
      <c r="P42" s="10"/>
      <c r="Q42" s="56"/>
      <c r="R42" s="13"/>
      <c r="S42" s="50"/>
      <c r="T42" s="51"/>
      <c r="U42" s="27"/>
      <c r="V42" s="52"/>
      <c r="W42" s="53"/>
      <c r="X42" s="53"/>
      <c r="Y42" s="53"/>
      <c r="Z42" s="75"/>
      <c r="AA42" s="62"/>
      <c r="AB42" s="62"/>
      <c r="AC42" s="62"/>
      <c r="AD42" s="62"/>
      <c r="AE42" s="63"/>
    </row>
    <row r="43" spans="1:31" ht="18">
      <c r="B43" s="10"/>
      <c r="C43" s="10"/>
      <c r="D43" s="10"/>
      <c r="E43" s="174"/>
      <c r="F43" s="174"/>
      <c r="G43" s="151"/>
      <c r="H43" s="151"/>
      <c r="I43" s="151"/>
      <c r="J43" s="151"/>
      <c r="P43" s="10"/>
      <c r="Q43" s="56"/>
      <c r="R43" s="13"/>
      <c r="S43" s="50"/>
      <c r="T43" s="51"/>
      <c r="U43" s="27"/>
      <c r="V43" s="52"/>
      <c r="W43" s="53"/>
      <c r="X43" s="53"/>
      <c r="Y43" s="53"/>
      <c r="Z43" s="75"/>
      <c r="AA43" s="62"/>
      <c r="AB43" s="62"/>
      <c r="AC43" s="62"/>
      <c r="AD43" s="62"/>
      <c r="AE43" s="63"/>
    </row>
    <row r="44" spans="1:31">
      <c r="B44" s="10"/>
      <c r="C44" s="10"/>
      <c r="D44" s="10"/>
      <c r="I44" s="151"/>
      <c r="J44" s="151"/>
      <c r="N44" s="10"/>
      <c r="P44" s="10"/>
      <c r="Q44" s="10"/>
      <c r="R44" s="10"/>
      <c r="S44" s="10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3"/>
    </row>
    <row r="45" spans="1:31">
      <c r="I45" s="151"/>
      <c r="J45" s="151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1"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1"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1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7:30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7:30">
      <c r="G50" s="176"/>
      <c r="H50" s="175" t="s">
        <v>44</v>
      </c>
      <c r="I50" s="175"/>
      <c r="J50" s="175" t="s">
        <v>45</v>
      </c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</sheetData>
  <mergeCells count="9">
    <mergeCell ref="B39:H39"/>
    <mergeCell ref="B40:H40"/>
    <mergeCell ref="B41:H41"/>
    <mergeCell ref="B6:B7"/>
    <mergeCell ref="C6:C7"/>
    <mergeCell ref="D6:D7"/>
    <mergeCell ref="E6:E7"/>
    <mergeCell ref="F6:F7"/>
    <mergeCell ref="G6:J6"/>
  </mergeCells>
  <printOptions horizontalCentered="1"/>
  <pageMargins left="0.51181102362204722" right="0.51181102362204722" top="1.1811023622047245" bottom="0.78740157480314965" header="0.31496062992125984" footer="0.31496062992125984"/>
  <pageSetup paperSize="9" scale="62" fitToHeight="0" orientation="landscape" r:id="rId1"/>
  <headerFooter>
    <oddHeader>&amp;L
SMA - Secretaria do Meio Ambiente
FF - Fundação Florestal&amp;C
Parque Estadual Jaraguá 
Revitalização da Área de Uso Público&amp;R
Planilha Orçamento
CPOS 171 - NOV/2017</oddHeader>
    <oddFooter>&amp;L&amp;F&amp;RPágina 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:AE57"/>
  <sheetViews>
    <sheetView showGridLines="0" tabSelected="1" topLeftCell="A31" zoomScaleNormal="100" zoomScaleSheetLayoutView="100" workbookViewId="0">
      <selection activeCell="D273" sqref="D273"/>
    </sheetView>
  </sheetViews>
  <sheetFormatPr defaultRowHeight="15"/>
  <cols>
    <col min="1" max="1" width="2.85546875" style="2" customWidth="1"/>
    <col min="2" max="2" width="9.140625" style="2" customWidth="1"/>
    <col min="3" max="3" width="14" style="2" customWidth="1"/>
    <col min="4" max="4" width="105.42578125" style="2" customWidth="1"/>
    <col min="5" max="5" width="9.140625" style="1"/>
    <col min="6" max="6" width="13.140625" style="1" customWidth="1"/>
    <col min="7" max="9" width="15.7109375" style="6" customWidth="1"/>
    <col min="10" max="10" width="22.140625" style="6" customWidth="1"/>
    <col min="11" max="17" width="9.140625" style="2"/>
    <col min="18" max="18" width="16.7109375" style="2" customWidth="1"/>
    <col min="19" max="19" width="15" style="2" customWidth="1"/>
    <col min="20" max="16384" width="9.140625" style="2"/>
  </cols>
  <sheetData>
    <row r="5" spans="1:31" ht="18" customHeight="1">
      <c r="B5" s="857" t="s">
        <v>2</v>
      </c>
      <c r="C5" s="843" t="s">
        <v>3</v>
      </c>
      <c r="D5" s="843" t="s">
        <v>33</v>
      </c>
      <c r="E5" s="841" t="s">
        <v>4</v>
      </c>
      <c r="F5" s="843" t="s">
        <v>0</v>
      </c>
      <c r="G5" s="845" t="s">
        <v>1</v>
      </c>
      <c r="H5" s="846"/>
      <c r="I5" s="846"/>
      <c r="J5" s="847"/>
    </row>
    <row r="6" spans="1:31">
      <c r="B6" s="858"/>
      <c r="C6" s="844"/>
      <c r="D6" s="844"/>
      <c r="E6" s="842"/>
      <c r="F6" s="844"/>
      <c r="G6" s="4" t="s">
        <v>6</v>
      </c>
      <c r="H6" s="4" t="s">
        <v>7</v>
      </c>
      <c r="I6" s="122" t="s">
        <v>15</v>
      </c>
      <c r="J6" s="5" t="s">
        <v>5</v>
      </c>
    </row>
    <row r="7" spans="1:31">
      <c r="A7" s="10"/>
      <c r="B7" s="159">
        <v>1</v>
      </c>
      <c r="C7" s="146"/>
      <c r="D7" s="147" t="s">
        <v>108</v>
      </c>
      <c r="E7" s="148"/>
      <c r="F7" s="123"/>
      <c r="G7" s="124"/>
      <c r="H7" s="124"/>
      <c r="I7" s="149"/>
      <c r="J7" s="15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1">
      <c r="B8" s="129" t="s">
        <v>12</v>
      </c>
      <c r="C8" s="787" t="s">
        <v>426</v>
      </c>
      <c r="D8" s="3" t="s">
        <v>113</v>
      </c>
      <c r="E8" s="11" t="s">
        <v>14</v>
      </c>
      <c r="F8" s="195">
        <v>3</v>
      </c>
      <c r="G8" s="783">
        <v>0</v>
      </c>
      <c r="H8" s="784">
        <v>15.75</v>
      </c>
      <c r="I8" s="784">
        <v>15.75</v>
      </c>
      <c r="J8" s="131">
        <f>I8*F8</f>
        <v>47.25</v>
      </c>
      <c r="P8" s="10"/>
      <c r="Q8" s="54"/>
      <c r="R8" s="13"/>
      <c r="S8" s="14"/>
      <c r="T8" s="15"/>
      <c r="U8" s="16"/>
      <c r="V8" s="17"/>
      <c r="W8" s="18"/>
      <c r="X8" s="18"/>
      <c r="Y8" s="18"/>
      <c r="Z8" s="36"/>
      <c r="AA8" s="10"/>
      <c r="AB8" s="10"/>
      <c r="AC8" s="10"/>
      <c r="AD8" s="10"/>
    </row>
    <row r="9" spans="1:31" s="63" customFormat="1" ht="15.75">
      <c r="B9" s="129" t="s">
        <v>13</v>
      </c>
      <c r="C9" s="787" t="s">
        <v>427</v>
      </c>
      <c r="D9" s="3" t="s">
        <v>124</v>
      </c>
      <c r="E9" s="11" t="s">
        <v>68</v>
      </c>
      <c r="F9" s="219">
        <v>1</v>
      </c>
      <c r="G9" s="783">
        <v>0</v>
      </c>
      <c r="H9" s="784">
        <v>9.7200000000000006</v>
      </c>
      <c r="I9" s="784">
        <v>9.7200000000000006</v>
      </c>
      <c r="J9" s="131">
        <f t="shared" ref="J9:J15" si="0">I9*F9</f>
        <v>9.7200000000000006</v>
      </c>
      <c r="P9" s="62"/>
      <c r="Q9" s="202"/>
      <c r="R9" s="203"/>
      <c r="S9" s="47"/>
      <c r="T9" s="47"/>
      <c r="U9" s="27"/>
      <c r="V9" s="34"/>
      <c r="W9" s="48"/>
      <c r="X9" s="48"/>
      <c r="Y9" s="31"/>
      <c r="Z9" s="35"/>
      <c r="AA9" s="62"/>
      <c r="AB9" s="62"/>
      <c r="AC9" s="62"/>
      <c r="AD9" s="62"/>
    </row>
    <row r="10" spans="1:31" ht="15.95" customHeight="1">
      <c r="B10" s="129" t="s">
        <v>20</v>
      </c>
      <c r="C10" s="787" t="s">
        <v>428</v>
      </c>
      <c r="D10" s="3" t="s">
        <v>168</v>
      </c>
      <c r="E10" s="11" t="s">
        <v>21</v>
      </c>
      <c r="F10" s="227">
        <v>3</v>
      </c>
      <c r="G10" s="873">
        <v>2.09</v>
      </c>
      <c r="H10" s="873">
        <v>7.35</v>
      </c>
      <c r="I10" s="873">
        <v>9.44</v>
      </c>
      <c r="J10" s="131">
        <f t="shared" si="0"/>
        <v>28.32</v>
      </c>
      <c r="P10" s="10"/>
      <c r="Q10" s="55"/>
      <c r="R10" s="13"/>
      <c r="S10" s="32"/>
      <c r="T10" s="47"/>
      <c r="U10" s="61"/>
      <c r="V10" s="30"/>
      <c r="W10" s="48"/>
      <c r="X10" s="48"/>
      <c r="Y10" s="31"/>
      <c r="Z10" s="35"/>
      <c r="AA10" s="62"/>
      <c r="AB10" s="62"/>
      <c r="AC10" s="62"/>
      <c r="AD10" s="62"/>
      <c r="AE10" s="63"/>
    </row>
    <row r="11" spans="1:31" ht="15.75">
      <c r="B11" s="129" t="s">
        <v>51</v>
      </c>
      <c r="C11" s="787" t="s">
        <v>429</v>
      </c>
      <c r="D11" s="3" t="s">
        <v>171</v>
      </c>
      <c r="E11" s="11" t="s">
        <v>14</v>
      </c>
      <c r="F11" s="228">
        <v>2</v>
      </c>
      <c r="G11" s="783">
        <v>0</v>
      </c>
      <c r="H11" s="784">
        <v>8.65</v>
      </c>
      <c r="I11" s="784">
        <v>8.65</v>
      </c>
      <c r="J11" s="131">
        <f t="shared" si="0"/>
        <v>17.3</v>
      </c>
      <c r="P11" s="10"/>
      <c r="Q11" s="55"/>
      <c r="R11" s="13"/>
      <c r="S11" s="32"/>
      <c r="T11" s="47"/>
      <c r="U11" s="61"/>
      <c r="V11" s="30"/>
      <c r="W11" s="48"/>
      <c r="X11" s="48"/>
      <c r="Y11" s="31"/>
      <c r="Z11" s="35"/>
      <c r="AA11" s="62"/>
      <c r="AB11" s="62"/>
      <c r="AC11" s="62"/>
      <c r="AD11" s="62"/>
      <c r="AE11" s="63"/>
    </row>
    <row r="12" spans="1:31" ht="15.95" customHeight="1">
      <c r="B12" s="129" t="s">
        <v>52</v>
      </c>
      <c r="C12" s="787" t="s">
        <v>335</v>
      </c>
      <c r="D12" s="3" t="s">
        <v>169</v>
      </c>
      <c r="E12" s="11" t="s">
        <v>22</v>
      </c>
      <c r="F12" s="265">
        <v>0.6</v>
      </c>
      <c r="G12" s="783">
        <v>0</v>
      </c>
      <c r="H12" s="784">
        <v>58.6</v>
      </c>
      <c r="I12" s="784">
        <v>58.6</v>
      </c>
      <c r="J12" s="131">
        <f t="shared" si="0"/>
        <v>35.159999999999997</v>
      </c>
      <c r="P12" s="10"/>
      <c r="Q12" s="55"/>
      <c r="R12" s="13"/>
      <c r="S12" s="14"/>
      <c r="T12" s="64"/>
      <c r="U12" s="65"/>
      <c r="V12" s="66"/>
      <c r="W12" s="35"/>
      <c r="X12" s="35"/>
      <c r="Y12" s="67"/>
      <c r="Z12" s="68"/>
      <c r="AA12" s="62"/>
      <c r="AB12" s="62"/>
      <c r="AC12" s="62"/>
      <c r="AD12" s="62"/>
      <c r="AE12" s="63"/>
    </row>
    <row r="13" spans="1:31" ht="15.75">
      <c r="B13" s="129" t="s">
        <v>53</v>
      </c>
      <c r="C13" s="787" t="s">
        <v>430</v>
      </c>
      <c r="D13" s="191" t="s">
        <v>203</v>
      </c>
      <c r="E13" s="254" t="s">
        <v>68</v>
      </c>
      <c r="F13" s="227">
        <v>4.5</v>
      </c>
      <c r="G13" s="783">
        <v>0</v>
      </c>
      <c r="H13" s="784">
        <v>5.33</v>
      </c>
      <c r="I13" s="784">
        <v>5.33</v>
      </c>
      <c r="J13" s="131">
        <f t="shared" si="0"/>
        <v>23.984999999999999</v>
      </c>
      <c r="P13" s="10"/>
      <c r="Q13" s="55"/>
      <c r="R13" s="13"/>
      <c r="S13" s="14"/>
      <c r="T13" s="64"/>
      <c r="U13" s="65"/>
      <c r="V13" s="66"/>
      <c r="W13" s="35"/>
      <c r="X13" s="35"/>
      <c r="Y13" s="67"/>
      <c r="Z13" s="68"/>
      <c r="AA13" s="62"/>
      <c r="AB13" s="62"/>
      <c r="AC13" s="62"/>
      <c r="AD13" s="62"/>
      <c r="AE13" s="63"/>
    </row>
    <row r="14" spans="1:31" ht="15.75">
      <c r="B14" s="129" t="s">
        <v>54</v>
      </c>
      <c r="C14" s="787" t="s">
        <v>431</v>
      </c>
      <c r="D14" s="3" t="s">
        <v>201</v>
      </c>
      <c r="E14" s="11" t="s">
        <v>21</v>
      </c>
      <c r="F14" s="310">
        <v>27</v>
      </c>
      <c r="G14" s="783">
        <v>0</v>
      </c>
      <c r="H14" s="784">
        <v>4.3899999999999997</v>
      </c>
      <c r="I14" s="784">
        <v>4.3899999999999997</v>
      </c>
      <c r="J14" s="131">
        <f t="shared" si="0"/>
        <v>118.52999999999999</v>
      </c>
      <c r="P14" s="10"/>
      <c r="Q14" s="55"/>
      <c r="R14" s="13"/>
      <c r="S14" s="14"/>
      <c r="T14" s="64"/>
      <c r="U14" s="65"/>
      <c r="V14" s="66"/>
      <c r="W14" s="35"/>
      <c r="X14" s="35"/>
      <c r="Y14" s="67"/>
      <c r="Z14" s="68"/>
      <c r="AA14" s="62"/>
      <c r="AB14" s="62"/>
      <c r="AC14" s="62"/>
      <c r="AD14" s="62"/>
      <c r="AE14" s="63"/>
    </row>
    <row r="15" spans="1:31" ht="15.75">
      <c r="B15" s="129" t="s">
        <v>55</v>
      </c>
      <c r="C15" s="787" t="s">
        <v>432</v>
      </c>
      <c r="D15" s="3" t="s">
        <v>199</v>
      </c>
      <c r="E15" s="11" t="s">
        <v>21</v>
      </c>
      <c r="F15" s="310">
        <v>70</v>
      </c>
      <c r="G15" s="783">
        <v>0</v>
      </c>
      <c r="H15" s="784">
        <v>7.33</v>
      </c>
      <c r="I15" s="784">
        <v>7.33</v>
      </c>
      <c r="J15" s="131">
        <f t="shared" si="0"/>
        <v>513.1</v>
      </c>
      <c r="P15" s="10"/>
      <c r="Q15" s="55"/>
      <c r="R15" s="13"/>
      <c r="S15" s="14"/>
      <c r="T15" s="64"/>
      <c r="U15" s="65"/>
      <c r="V15" s="66"/>
      <c r="W15" s="35"/>
      <c r="X15" s="35"/>
      <c r="Y15" s="67"/>
      <c r="Z15" s="68"/>
      <c r="AA15" s="62"/>
      <c r="AB15" s="62"/>
      <c r="AC15" s="62"/>
      <c r="AD15" s="62"/>
      <c r="AE15" s="63"/>
    </row>
    <row r="16" spans="1:31" ht="15.75">
      <c r="A16" s="10"/>
      <c r="B16" s="141"/>
      <c r="C16" s="91"/>
      <c r="D16" s="221"/>
      <c r="E16" s="85"/>
      <c r="F16" s="181"/>
      <c r="G16" s="222"/>
      <c r="H16" s="223"/>
      <c r="I16" s="102" t="s">
        <v>23</v>
      </c>
      <c r="J16" s="134">
        <f>SUM(J8:J15)</f>
        <v>793.36500000000001</v>
      </c>
      <c r="P16" s="10"/>
      <c r="Q16" s="59"/>
      <c r="R16" s="38"/>
      <c r="S16" s="32"/>
      <c r="T16" s="47"/>
      <c r="U16" s="45"/>
      <c r="V16" s="44"/>
      <c r="W16" s="48"/>
      <c r="X16" s="48"/>
      <c r="Y16" s="31"/>
      <c r="Z16" s="35"/>
      <c r="AA16" s="62"/>
      <c r="AB16" s="62"/>
      <c r="AC16" s="62"/>
      <c r="AD16" s="62"/>
      <c r="AE16" s="63"/>
    </row>
    <row r="17" spans="1:31">
      <c r="A17" s="10"/>
      <c r="B17" s="159">
        <v>2</v>
      </c>
      <c r="C17" s="146"/>
      <c r="D17" s="147" t="s">
        <v>245</v>
      </c>
      <c r="E17" s="148"/>
      <c r="F17" s="123"/>
      <c r="G17" s="124"/>
      <c r="H17" s="124"/>
      <c r="I17" s="149"/>
      <c r="J17" s="22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1" s="63" customFormat="1" ht="15.75">
      <c r="B18" s="129" t="s">
        <v>8</v>
      </c>
      <c r="C18" s="787" t="s">
        <v>433</v>
      </c>
      <c r="D18" s="3" t="s">
        <v>115</v>
      </c>
      <c r="E18" s="11" t="s">
        <v>14</v>
      </c>
      <c r="F18" s="215">
        <v>4</v>
      </c>
      <c r="G18" s="873">
        <v>115.53</v>
      </c>
      <c r="H18" s="873">
        <v>47.24</v>
      </c>
      <c r="I18" s="873">
        <v>162.77000000000001</v>
      </c>
      <c r="J18" s="131">
        <f>I18*F18</f>
        <v>651.08000000000004</v>
      </c>
      <c r="P18" s="62"/>
      <c r="Q18" s="58"/>
      <c r="R18" s="216"/>
      <c r="S18" s="217"/>
      <c r="T18" s="70"/>
      <c r="U18" s="65"/>
      <c r="V18" s="66"/>
      <c r="W18" s="35"/>
      <c r="X18" s="35"/>
      <c r="Y18" s="31"/>
      <c r="Z18" s="35"/>
      <c r="AA18" s="62"/>
      <c r="AB18" s="62"/>
      <c r="AC18" s="62"/>
      <c r="AD18" s="62"/>
    </row>
    <row r="19" spans="1:31" s="63" customFormat="1" ht="15.75">
      <c r="B19" s="129" t="s">
        <v>9</v>
      </c>
      <c r="C19" s="787" t="s">
        <v>434</v>
      </c>
      <c r="D19" s="3" t="s">
        <v>114</v>
      </c>
      <c r="E19" s="11" t="s">
        <v>77</v>
      </c>
      <c r="F19" s="218">
        <v>4</v>
      </c>
      <c r="G19" s="873">
        <v>114.19</v>
      </c>
      <c r="H19" s="873">
        <v>47.24</v>
      </c>
      <c r="I19" s="873">
        <v>161.43</v>
      </c>
      <c r="J19" s="131">
        <f t="shared" ref="J19:J31" si="1">I19*F19</f>
        <v>645.72</v>
      </c>
      <c r="P19" s="62"/>
      <c r="Q19" s="58"/>
      <c r="R19" s="216"/>
      <c r="S19" s="217"/>
      <c r="T19" s="70"/>
      <c r="U19" s="65"/>
      <c r="V19" s="66"/>
      <c r="W19" s="35"/>
      <c r="X19" s="35"/>
      <c r="Y19" s="31"/>
      <c r="Z19" s="35"/>
      <c r="AA19" s="62"/>
      <c r="AB19" s="62"/>
      <c r="AC19" s="62"/>
      <c r="AD19" s="62"/>
    </row>
    <row r="20" spans="1:31" s="63" customFormat="1" ht="15.75">
      <c r="B20" s="129" t="s">
        <v>10</v>
      </c>
      <c r="C20" s="787" t="s">
        <v>435</v>
      </c>
      <c r="D20" s="3" t="s">
        <v>224</v>
      </c>
      <c r="E20" s="11" t="s">
        <v>77</v>
      </c>
      <c r="F20" s="219">
        <v>2</v>
      </c>
      <c r="G20" s="873">
        <v>183.22</v>
      </c>
      <c r="H20" s="873">
        <v>47.24</v>
      </c>
      <c r="I20" s="873">
        <v>230.46</v>
      </c>
      <c r="J20" s="131">
        <f t="shared" si="1"/>
        <v>460.92</v>
      </c>
      <c r="P20" s="62"/>
      <c r="Q20" s="58"/>
      <c r="R20" s="216"/>
      <c r="S20" s="217"/>
      <c r="T20" s="70"/>
      <c r="U20" s="65"/>
      <c r="V20" s="66"/>
      <c r="W20" s="35"/>
      <c r="X20" s="35"/>
      <c r="Y20" s="31"/>
      <c r="Z20" s="35"/>
      <c r="AA20" s="62"/>
      <c r="AB20" s="62"/>
      <c r="AC20" s="62"/>
      <c r="AD20" s="62"/>
    </row>
    <row r="21" spans="1:31" ht="15.95" customHeight="1">
      <c r="B21" s="129" t="s">
        <v>11</v>
      </c>
      <c r="C21" s="787" t="s">
        <v>436</v>
      </c>
      <c r="D21" s="3" t="s">
        <v>123</v>
      </c>
      <c r="E21" s="11" t="s">
        <v>21</v>
      </c>
      <c r="F21" s="265">
        <v>1</v>
      </c>
      <c r="G21" s="873">
        <v>341.46</v>
      </c>
      <c r="H21" s="873">
        <v>16.21</v>
      </c>
      <c r="I21" s="873">
        <v>357.67</v>
      </c>
      <c r="J21" s="131">
        <f t="shared" si="1"/>
        <v>357.67</v>
      </c>
      <c r="P21" s="10"/>
      <c r="Q21" s="58"/>
      <c r="R21" s="38"/>
      <c r="S21" s="39"/>
      <c r="T21" s="40"/>
      <c r="U21" s="39"/>
      <c r="V21" s="30"/>
      <c r="W21" s="41"/>
      <c r="X21" s="41"/>
      <c r="Y21" s="67"/>
      <c r="Z21" s="68"/>
      <c r="AA21" s="62"/>
      <c r="AB21" s="62"/>
      <c r="AC21" s="62"/>
      <c r="AD21" s="62"/>
      <c r="AE21" s="63"/>
    </row>
    <row r="22" spans="1:31" ht="15.95" customHeight="1">
      <c r="B22" s="129" t="s">
        <v>35</v>
      </c>
      <c r="C22" s="787" t="s">
        <v>437</v>
      </c>
      <c r="D22" s="3" t="s">
        <v>225</v>
      </c>
      <c r="E22" s="186" t="s">
        <v>21</v>
      </c>
      <c r="F22" s="238">
        <v>1.4</v>
      </c>
      <c r="G22" s="873">
        <v>326.97000000000003</v>
      </c>
      <c r="H22" s="873">
        <v>21.07</v>
      </c>
      <c r="I22" s="873">
        <v>348.04</v>
      </c>
      <c r="J22" s="131">
        <f t="shared" si="1"/>
        <v>487.25599999999997</v>
      </c>
      <c r="P22" s="10"/>
      <c r="Q22" s="58"/>
      <c r="R22" s="38"/>
      <c r="S22" s="39"/>
      <c r="T22" s="40"/>
      <c r="U22" s="39"/>
      <c r="V22" s="30"/>
      <c r="W22" s="41"/>
      <c r="X22" s="41"/>
      <c r="Y22" s="67"/>
      <c r="Z22" s="68"/>
      <c r="AA22" s="62"/>
      <c r="AB22" s="62"/>
      <c r="AC22" s="62"/>
      <c r="AD22" s="62"/>
      <c r="AE22" s="63"/>
    </row>
    <row r="23" spans="1:31" ht="27" customHeight="1">
      <c r="B23" s="129" t="s">
        <v>36</v>
      </c>
      <c r="C23" s="790" t="s">
        <v>438</v>
      </c>
      <c r="D23" s="3" t="s">
        <v>117</v>
      </c>
      <c r="E23" s="11" t="s">
        <v>68</v>
      </c>
      <c r="F23" s="298">
        <v>50</v>
      </c>
      <c r="G23" s="873">
        <v>589.66999999999996</v>
      </c>
      <c r="H23" s="873">
        <v>32.4</v>
      </c>
      <c r="I23" s="873">
        <v>622.07000000000005</v>
      </c>
      <c r="J23" s="131">
        <f t="shared" si="1"/>
        <v>31103.500000000004</v>
      </c>
      <c r="P23" s="10"/>
      <c r="Q23" s="58"/>
      <c r="R23" s="38"/>
      <c r="S23" s="39"/>
      <c r="T23" s="40"/>
      <c r="U23" s="39"/>
      <c r="V23" s="30"/>
      <c r="W23" s="41"/>
      <c r="X23" s="41"/>
      <c r="Y23" s="67"/>
      <c r="Z23" s="68"/>
      <c r="AA23" s="62"/>
      <c r="AB23" s="62"/>
      <c r="AC23" s="62"/>
      <c r="AD23" s="62"/>
      <c r="AE23" s="63"/>
    </row>
    <row r="24" spans="1:31" s="63" customFormat="1" ht="30">
      <c r="B24" s="129" t="s">
        <v>58</v>
      </c>
      <c r="C24" s="790" t="s">
        <v>367</v>
      </c>
      <c r="D24" s="3" t="s">
        <v>238</v>
      </c>
      <c r="E24" s="11" t="s">
        <v>21</v>
      </c>
      <c r="F24" s="218">
        <v>29</v>
      </c>
      <c r="G24" s="873">
        <v>9.76</v>
      </c>
      <c r="H24" s="873">
        <v>19.53</v>
      </c>
      <c r="I24" s="873">
        <v>29.29</v>
      </c>
      <c r="J24" s="131">
        <f t="shared" si="1"/>
        <v>849.41</v>
      </c>
      <c r="P24" s="62"/>
      <c r="Q24" s="58"/>
      <c r="R24" s="216"/>
      <c r="S24" s="217"/>
      <c r="T24" s="70"/>
      <c r="U24" s="65"/>
      <c r="V24" s="66"/>
      <c r="W24" s="35"/>
      <c r="X24" s="35"/>
      <c r="Y24" s="31"/>
      <c r="Z24" s="35"/>
      <c r="AA24" s="62"/>
      <c r="AB24" s="62"/>
      <c r="AC24" s="62"/>
      <c r="AD24" s="62"/>
    </row>
    <row r="25" spans="1:31" ht="15.75">
      <c r="A25" s="10"/>
      <c r="B25" s="129" t="s">
        <v>59</v>
      </c>
      <c r="C25" s="787" t="s">
        <v>439</v>
      </c>
      <c r="D25" s="3" t="s">
        <v>288</v>
      </c>
      <c r="E25" s="11" t="s">
        <v>14</v>
      </c>
      <c r="F25" s="298">
        <v>2</v>
      </c>
      <c r="G25" s="873">
        <v>17.670000000000002</v>
      </c>
      <c r="H25" s="873">
        <v>1.1200000000000001</v>
      </c>
      <c r="I25" s="873">
        <v>18.79</v>
      </c>
      <c r="J25" s="131">
        <f t="shared" si="1"/>
        <v>37.58</v>
      </c>
      <c r="P25" s="10"/>
      <c r="Q25" s="59"/>
      <c r="R25" s="396"/>
      <c r="S25" s="46"/>
      <c r="T25" s="40"/>
      <c r="U25" s="39"/>
      <c r="V25" s="30"/>
      <c r="W25" s="72"/>
      <c r="X25" s="72"/>
      <c r="Y25" s="67"/>
      <c r="Z25" s="68"/>
      <c r="AA25" s="62"/>
      <c r="AB25" s="62"/>
      <c r="AC25" s="62"/>
      <c r="AD25" s="62"/>
      <c r="AE25" s="63"/>
    </row>
    <row r="26" spans="1:31" ht="15.75">
      <c r="A26" s="10"/>
      <c r="B26" s="129" t="s">
        <v>60</v>
      </c>
      <c r="C26" s="787" t="s">
        <v>440</v>
      </c>
      <c r="D26" s="3" t="s">
        <v>289</v>
      </c>
      <c r="E26" s="11" t="s">
        <v>14</v>
      </c>
      <c r="F26" s="298">
        <v>2</v>
      </c>
      <c r="G26" s="873">
        <v>25.04</v>
      </c>
      <c r="H26" s="873">
        <v>1.1200000000000001</v>
      </c>
      <c r="I26" s="873">
        <v>26.16</v>
      </c>
      <c r="J26" s="131">
        <f t="shared" si="1"/>
        <v>52.32</v>
      </c>
      <c r="P26" s="10"/>
      <c r="Q26" s="59"/>
      <c r="R26" s="396"/>
      <c r="S26" s="46"/>
      <c r="T26" s="40"/>
      <c r="U26" s="39"/>
      <c r="V26" s="30"/>
      <c r="W26" s="72"/>
      <c r="X26" s="72"/>
      <c r="Y26" s="67"/>
      <c r="Z26" s="68"/>
      <c r="AA26" s="62"/>
      <c r="AB26" s="62"/>
      <c r="AC26" s="62"/>
      <c r="AD26" s="62"/>
      <c r="AE26" s="63"/>
    </row>
    <row r="27" spans="1:31" s="63" customFormat="1" ht="30">
      <c r="B27" s="129" t="s">
        <v>61</v>
      </c>
      <c r="C27" s="790" t="s">
        <v>441</v>
      </c>
      <c r="D27" s="3" t="s">
        <v>216</v>
      </c>
      <c r="E27" s="11" t="s">
        <v>21</v>
      </c>
      <c r="F27" s="219">
        <v>30</v>
      </c>
      <c r="G27" s="873">
        <v>10.7</v>
      </c>
      <c r="H27" s="873">
        <v>6.17</v>
      </c>
      <c r="I27" s="873">
        <v>16.87</v>
      </c>
      <c r="J27" s="131">
        <f t="shared" si="1"/>
        <v>506.1</v>
      </c>
      <c r="P27" s="62"/>
      <c r="Q27" s="58"/>
      <c r="R27" s="216"/>
      <c r="S27" s="217"/>
      <c r="T27" s="70"/>
      <c r="U27" s="65"/>
      <c r="V27" s="66"/>
      <c r="W27" s="35"/>
      <c r="X27" s="35"/>
      <c r="Y27" s="31"/>
      <c r="Z27" s="35"/>
      <c r="AA27" s="62"/>
      <c r="AB27" s="62"/>
      <c r="AC27" s="62"/>
      <c r="AD27" s="62"/>
    </row>
    <row r="28" spans="1:31" ht="15.95" customHeight="1">
      <c r="B28" s="129" t="s">
        <v>62</v>
      </c>
      <c r="C28" s="787" t="s">
        <v>353</v>
      </c>
      <c r="D28" s="3" t="s">
        <v>223</v>
      </c>
      <c r="E28" s="11" t="s">
        <v>21</v>
      </c>
      <c r="F28" s="265">
        <v>240</v>
      </c>
      <c r="G28" s="873">
        <v>6.14</v>
      </c>
      <c r="H28" s="873">
        <v>13.94</v>
      </c>
      <c r="I28" s="873">
        <v>20.079999999999998</v>
      </c>
      <c r="J28" s="131">
        <f t="shared" si="1"/>
        <v>4819.2</v>
      </c>
      <c r="P28" s="10"/>
      <c r="Q28" s="57"/>
      <c r="R28" s="37"/>
      <c r="S28" s="14"/>
      <c r="T28" s="70"/>
      <c r="U28" s="65"/>
      <c r="V28" s="66"/>
      <c r="W28" s="35"/>
      <c r="X28" s="35"/>
      <c r="Y28" s="31"/>
      <c r="Z28" s="35"/>
      <c r="AA28" s="62"/>
      <c r="AB28" s="62"/>
      <c r="AC28" s="62"/>
      <c r="AD28" s="62"/>
      <c r="AE28" s="63"/>
    </row>
    <row r="29" spans="1:31" ht="15.95" customHeight="1">
      <c r="B29" s="129" t="s">
        <v>63</v>
      </c>
      <c r="C29" s="787" t="s">
        <v>442</v>
      </c>
      <c r="D29" s="191" t="s">
        <v>222</v>
      </c>
      <c r="E29" s="254" t="s">
        <v>21</v>
      </c>
      <c r="F29" s="265">
        <v>20.5</v>
      </c>
      <c r="G29" s="873">
        <v>8.6</v>
      </c>
      <c r="H29" s="873">
        <v>19.53</v>
      </c>
      <c r="I29" s="873">
        <v>28.13</v>
      </c>
      <c r="J29" s="131">
        <f t="shared" si="1"/>
        <v>576.66499999999996</v>
      </c>
      <c r="P29" s="10"/>
      <c r="Q29" s="58"/>
      <c r="R29" s="38"/>
      <c r="S29" s="39"/>
      <c r="T29" s="40"/>
      <c r="U29" s="39"/>
      <c r="V29" s="30"/>
      <c r="W29" s="41"/>
      <c r="X29" s="41"/>
      <c r="Y29" s="67"/>
      <c r="Z29" s="68"/>
      <c r="AA29" s="62"/>
      <c r="AB29" s="62"/>
      <c r="AC29" s="62"/>
      <c r="AD29" s="62"/>
      <c r="AE29" s="63"/>
    </row>
    <row r="30" spans="1:31" ht="15.75">
      <c r="B30" s="129" t="s">
        <v>64</v>
      </c>
      <c r="C30" s="787" t="s">
        <v>443</v>
      </c>
      <c r="D30" s="3" t="s">
        <v>214</v>
      </c>
      <c r="E30" s="11" t="s">
        <v>21</v>
      </c>
      <c r="F30" s="215">
        <v>67</v>
      </c>
      <c r="G30" s="873">
        <v>30.67</v>
      </c>
      <c r="H30" s="873">
        <v>12.6</v>
      </c>
      <c r="I30" s="873">
        <v>43.27</v>
      </c>
      <c r="J30" s="131">
        <f t="shared" si="1"/>
        <v>2899.09</v>
      </c>
      <c r="P30" s="10"/>
      <c r="Q30" s="58"/>
      <c r="R30" s="38"/>
      <c r="S30" s="39"/>
      <c r="T30" s="40"/>
      <c r="U30" s="39"/>
      <c r="V30" s="30"/>
      <c r="W30" s="41"/>
      <c r="X30" s="41"/>
      <c r="Y30" s="67"/>
      <c r="Z30" s="68"/>
      <c r="AA30" s="62"/>
      <c r="AB30" s="62"/>
      <c r="AC30" s="62"/>
      <c r="AD30" s="62"/>
      <c r="AE30" s="63"/>
    </row>
    <row r="31" spans="1:31" ht="15.75">
      <c r="B31" s="129" t="s">
        <v>154</v>
      </c>
      <c r="C31" s="787" t="s">
        <v>444</v>
      </c>
      <c r="D31" s="3" t="s">
        <v>215</v>
      </c>
      <c r="E31" s="11" t="s">
        <v>68</v>
      </c>
      <c r="F31" s="218">
        <v>12</v>
      </c>
      <c r="G31" s="873">
        <v>38.6</v>
      </c>
      <c r="H31" s="873">
        <v>6.3</v>
      </c>
      <c r="I31" s="873">
        <v>44.9</v>
      </c>
      <c r="J31" s="131">
        <f t="shared" si="1"/>
        <v>538.79999999999995</v>
      </c>
      <c r="P31" s="10"/>
      <c r="Q31" s="58"/>
      <c r="R31" s="38"/>
      <c r="S31" s="39"/>
      <c r="T31" s="40"/>
      <c r="U31" s="39"/>
      <c r="V31" s="30"/>
      <c r="W31" s="41"/>
      <c r="X31" s="41"/>
      <c r="Y31" s="67"/>
      <c r="Z31" s="68"/>
      <c r="AA31" s="62"/>
      <c r="AB31" s="62"/>
      <c r="AC31" s="62"/>
      <c r="AD31" s="62"/>
      <c r="AE31" s="63"/>
    </row>
    <row r="32" spans="1:31" ht="15.75">
      <c r="A32" s="10"/>
      <c r="B32" s="141"/>
      <c r="C32" s="87"/>
      <c r="D32" s="88"/>
      <c r="E32" s="200"/>
      <c r="F32" s="185"/>
      <c r="G32" s="89"/>
      <c r="H32" s="90"/>
      <c r="I32" s="189" t="s">
        <v>24</v>
      </c>
      <c r="J32" s="256">
        <f>SUM(J18:J31)</f>
        <v>43985.311000000002</v>
      </c>
      <c r="P32" s="10"/>
      <c r="Q32" s="59"/>
      <c r="R32" s="38"/>
      <c r="S32" s="32"/>
      <c r="T32" s="47"/>
      <c r="U32" s="45"/>
      <c r="V32" s="44"/>
      <c r="W32" s="48"/>
      <c r="X32" s="48"/>
      <c r="Y32" s="31"/>
      <c r="Z32" s="35"/>
      <c r="AA32" s="62"/>
      <c r="AB32" s="62"/>
      <c r="AC32" s="62"/>
      <c r="AD32" s="62"/>
      <c r="AE32" s="63"/>
    </row>
    <row r="33" spans="1:31">
      <c r="A33" s="10"/>
      <c r="B33" s="159">
        <v>3</v>
      </c>
      <c r="C33" s="146"/>
      <c r="D33" s="147" t="s">
        <v>246</v>
      </c>
      <c r="E33" s="148"/>
      <c r="F33" s="123"/>
      <c r="G33" s="124"/>
      <c r="H33" s="124"/>
      <c r="I33" s="149"/>
      <c r="J33" s="22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1" ht="33" customHeight="1">
      <c r="A34" s="10"/>
      <c r="B34" s="129" t="s">
        <v>25</v>
      </c>
      <c r="C34" s="787" t="s">
        <v>438</v>
      </c>
      <c r="D34" s="3" t="s">
        <v>117</v>
      </c>
      <c r="E34" s="11" t="s">
        <v>68</v>
      </c>
      <c r="F34" s="218">
        <v>25</v>
      </c>
      <c r="G34" s="873">
        <v>589.66999999999996</v>
      </c>
      <c r="H34" s="873">
        <v>32.4</v>
      </c>
      <c r="I34" s="873">
        <v>622.07000000000005</v>
      </c>
      <c r="J34" s="145">
        <f>I34*F34</f>
        <v>15551.750000000002</v>
      </c>
      <c r="P34" s="10"/>
      <c r="Q34" s="59"/>
      <c r="R34" s="38"/>
      <c r="S34" s="46"/>
      <c r="T34" s="40"/>
      <c r="U34" s="39"/>
      <c r="V34" s="30"/>
      <c r="W34" s="72"/>
      <c r="X34" s="72"/>
      <c r="Y34" s="67"/>
      <c r="Z34" s="68"/>
      <c r="AA34" s="62"/>
      <c r="AB34" s="62"/>
      <c r="AC34" s="62"/>
      <c r="AD34" s="62"/>
      <c r="AE34" s="63"/>
    </row>
    <row r="35" spans="1:31" ht="30">
      <c r="A35" s="10"/>
      <c r="B35" s="129" t="s">
        <v>26</v>
      </c>
      <c r="C35" s="790" t="s">
        <v>367</v>
      </c>
      <c r="D35" s="3" t="s">
        <v>221</v>
      </c>
      <c r="E35" s="11" t="s">
        <v>21</v>
      </c>
      <c r="F35" s="218">
        <v>64</v>
      </c>
      <c r="G35" s="873">
        <v>9.76</v>
      </c>
      <c r="H35" s="873">
        <v>19.53</v>
      </c>
      <c r="I35" s="873">
        <v>29.29</v>
      </c>
      <c r="J35" s="145">
        <f t="shared" ref="J35:J41" si="2">I35*F35</f>
        <v>1874.56</v>
      </c>
      <c r="P35" s="10"/>
      <c r="Q35" s="59"/>
      <c r="R35" s="38"/>
      <c r="S35" s="46"/>
      <c r="T35" s="40"/>
      <c r="U35" s="39"/>
      <c r="V35" s="30"/>
      <c r="W35" s="72"/>
      <c r="X35" s="72"/>
      <c r="Y35" s="67"/>
      <c r="Z35" s="68"/>
      <c r="AA35" s="62"/>
      <c r="AB35" s="62"/>
      <c r="AC35" s="62"/>
      <c r="AD35" s="62"/>
      <c r="AE35" s="63"/>
    </row>
    <row r="36" spans="1:31" ht="15.75">
      <c r="A36" s="10"/>
      <c r="B36" s="129" t="s">
        <v>46</v>
      </c>
      <c r="C36" s="787" t="s">
        <v>439</v>
      </c>
      <c r="D36" s="3" t="s">
        <v>288</v>
      </c>
      <c r="E36" s="11" t="s">
        <v>14</v>
      </c>
      <c r="F36" s="298">
        <v>4</v>
      </c>
      <c r="G36" s="873">
        <v>17.670000000000002</v>
      </c>
      <c r="H36" s="873">
        <v>1.1200000000000001</v>
      </c>
      <c r="I36" s="873">
        <v>18.79</v>
      </c>
      <c r="J36" s="145">
        <f t="shared" si="2"/>
        <v>75.16</v>
      </c>
      <c r="P36" s="10"/>
      <c r="Q36" s="59"/>
      <c r="R36" s="396"/>
      <c r="S36" s="46"/>
      <c r="T36" s="40"/>
      <c r="U36" s="39"/>
      <c r="V36" s="30"/>
      <c r="W36" s="72"/>
      <c r="X36" s="72"/>
      <c r="Y36" s="67"/>
      <c r="Z36" s="68"/>
      <c r="AA36" s="62"/>
      <c r="AB36" s="62"/>
      <c r="AC36" s="62"/>
      <c r="AD36" s="62"/>
      <c r="AE36" s="63"/>
    </row>
    <row r="37" spans="1:31" ht="15.75">
      <c r="A37" s="10"/>
      <c r="B37" s="129" t="s">
        <v>65</v>
      </c>
      <c r="C37" s="787" t="s">
        <v>440</v>
      </c>
      <c r="D37" s="3" t="s">
        <v>289</v>
      </c>
      <c r="E37" s="11" t="s">
        <v>14</v>
      </c>
      <c r="F37" s="219">
        <v>4</v>
      </c>
      <c r="G37" s="873">
        <v>25.04</v>
      </c>
      <c r="H37" s="873">
        <v>1.1200000000000001</v>
      </c>
      <c r="I37" s="873">
        <v>26.16</v>
      </c>
      <c r="J37" s="145">
        <f t="shared" si="2"/>
        <v>104.64</v>
      </c>
      <c r="P37" s="10"/>
      <c r="Q37" s="59"/>
      <c r="R37" s="396"/>
      <c r="S37" s="46"/>
      <c r="T37" s="40"/>
      <c r="U37" s="39"/>
      <c r="V37" s="30"/>
      <c r="W37" s="72"/>
      <c r="X37" s="72"/>
      <c r="Y37" s="67"/>
      <c r="Z37" s="68"/>
      <c r="AA37" s="62"/>
      <c r="AB37" s="62"/>
      <c r="AC37" s="62"/>
      <c r="AD37" s="62"/>
      <c r="AE37" s="63"/>
    </row>
    <row r="38" spans="1:31" ht="15.95" customHeight="1">
      <c r="B38" s="129" t="s">
        <v>127</v>
      </c>
      <c r="C38" s="787" t="s">
        <v>445</v>
      </c>
      <c r="D38" s="3" t="s">
        <v>176</v>
      </c>
      <c r="E38" s="11" t="s">
        <v>21</v>
      </c>
      <c r="F38" s="265">
        <v>5</v>
      </c>
      <c r="G38" s="873">
        <v>83.44</v>
      </c>
      <c r="H38" s="873">
        <v>48.33</v>
      </c>
      <c r="I38" s="873">
        <v>131.77000000000001</v>
      </c>
      <c r="J38" s="145">
        <f t="shared" si="2"/>
        <v>658.85</v>
      </c>
      <c r="P38" s="10"/>
      <c r="Q38" s="58"/>
      <c r="R38" s="38"/>
      <c r="S38" s="39"/>
      <c r="T38" s="40"/>
      <c r="U38" s="39"/>
      <c r="V38" s="30"/>
      <c r="W38" s="41"/>
      <c r="X38" s="41"/>
      <c r="Y38" s="67"/>
      <c r="Z38" s="68"/>
      <c r="AA38" s="62"/>
      <c r="AB38" s="62"/>
      <c r="AC38" s="62"/>
      <c r="AD38" s="62"/>
      <c r="AE38" s="63"/>
    </row>
    <row r="39" spans="1:31" ht="15.95" customHeight="1">
      <c r="B39" s="129" t="s">
        <v>128</v>
      </c>
      <c r="C39" s="787" t="s">
        <v>446</v>
      </c>
      <c r="D39" s="3" t="s">
        <v>285</v>
      </c>
      <c r="E39" s="11" t="s">
        <v>21</v>
      </c>
      <c r="F39" s="265">
        <v>5</v>
      </c>
      <c r="G39" s="873">
        <v>7.42</v>
      </c>
      <c r="H39" s="873">
        <v>10.19</v>
      </c>
      <c r="I39" s="873">
        <v>17.61</v>
      </c>
      <c r="J39" s="145">
        <f t="shared" si="2"/>
        <v>88.05</v>
      </c>
      <c r="P39" s="10"/>
      <c r="Q39" s="58"/>
      <c r="R39" s="359"/>
      <c r="S39" s="39"/>
      <c r="T39" s="40"/>
      <c r="U39" s="39"/>
      <c r="V39" s="30"/>
      <c r="W39" s="41"/>
      <c r="X39" s="41"/>
      <c r="Y39" s="67"/>
      <c r="Z39" s="68"/>
      <c r="AA39" s="62"/>
      <c r="AB39" s="62"/>
      <c r="AC39" s="62"/>
      <c r="AD39" s="62"/>
      <c r="AE39" s="63"/>
    </row>
    <row r="40" spans="1:31" ht="30">
      <c r="A40" s="10"/>
      <c r="B40" s="129" t="s">
        <v>129</v>
      </c>
      <c r="C40" s="790" t="s">
        <v>422</v>
      </c>
      <c r="D40" s="3" t="s">
        <v>207</v>
      </c>
      <c r="E40" s="11" t="s">
        <v>21</v>
      </c>
      <c r="F40" s="295">
        <v>140</v>
      </c>
      <c r="G40" s="873">
        <v>23.5</v>
      </c>
      <c r="H40" s="873">
        <v>12.34</v>
      </c>
      <c r="I40" s="873">
        <v>35.840000000000003</v>
      </c>
      <c r="J40" s="145">
        <f t="shared" si="2"/>
        <v>5017.6000000000004</v>
      </c>
      <c r="P40" s="10"/>
      <c r="Q40" s="59"/>
      <c r="R40" s="38"/>
      <c r="S40" s="46"/>
      <c r="T40" s="40"/>
      <c r="U40" s="39"/>
      <c r="V40" s="30"/>
      <c r="W40" s="72"/>
      <c r="X40" s="72"/>
      <c r="Y40" s="67"/>
      <c r="Z40" s="68"/>
      <c r="AA40" s="62"/>
      <c r="AB40" s="62"/>
      <c r="AC40" s="62"/>
      <c r="AD40" s="62"/>
      <c r="AE40" s="63"/>
    </row>
    <row r="41" spans="1:31" ht="30">
      <c r="A41" s="10"/>
      <c r="B41" s="129" t="s">
        <v>228</v>
      </c>
      <c r="C41" s="790" t="s">
        <v>423</v>
      </c>
      <c r="D41" s="3" t="s">
        <v>237</v>
      </c>
      <c r="E41" s="11" t="s">
        <v>21</v>
      </c>
      <c r="F41" s="295">
        <v>700</v>
      </c>
      <c r="G41" s="873">
        <v>2.4</v>
      </c>
      <c r="H41" s="873">
        <v>13.94</v>
      </c>
      <c r="I41" s="873">
        <v>16.34</v>
      </c>
      <c r="J41" s="145">
        <f t="shared" si="2"/>
        <v>11438</v>
      </c>
      <c r="P41" s="10"/>
      <c r="Q41" s="59"/>
      <c r="R41" s="38"/>
      <c r="S41" s="46"/>
      <c r="T41" s="40"/>
      <c r="U41" s="39"/>
      <c r="V41" s="30"/>
      <c r="W41" s="72"/>
      <c r="X41" s="72"/>
      <c r="Y41" s="67"/>
      <c r="Z41" s="68"/>
      <c r="AA41" s="62"/>
      <c r="AB41" s="62"/>
      <c r="AC41" s="62"/>
      <c r="AD41" s="62"/>
      <c r="AE41" s="63"/>
    </row>
    <row r="42" spans="1:31" ht="15.75">
      <c r="A42" s="10"/>
      <c r="B42" s="141"/>
      <c r="C42" s="87"/>
      <c r="D42" s="294"/>
      <c r="E42" s="200"/>
      <c r="F42" s="185"/>
      <c r="G42" s="89"/>
      <c r="H42" s="90"/>
      <c r="I42" s="189" t="s">
        <v>27</v>
      </c>
      <c r="J42" s="134">
        <f>SUM(J34:J41)</f>
        <v>34808.61</v>
      </c>
      <c r="P42" s="10"/>
      <c r="Q42" s="59"/>
      <c r="R42" s="38"/>
      <c r="S42" s="32"/>
      <c r="T42" s="47"/>
      <c r="U42" s="45"/>
      <c r="V42" s="44"/>
      <c r="W42" s="48"/>
      <c r="X42" s="48"/>
      <c r="Y42" s="31"/>
      <c r="Z42" s="35"/>
      <c r="AA42" s="62"/>
      <c r="AB42" s="62"/>
      <c r="AC42" s="62"/>
      <c r="AD42" s="62"/>
      <c r="AE42" s="63"/>
    </row>
    <row r="43" spans="1:31">
      <c r="A43" s="10"/>
      <c r="B43" s="159">
        <v>4</v>
      </c>
      <c r="C43" s="146"/>
      <c r="D43" s="260" t="s">
        <v>110</v>
      </c>
      <c r="E43" s="148"/>
      <c r="F43" s="123"/>
      <c r="G43" s="124"/>
      <c r="H43" s="124"/>
      <c r="I43" s="149"/>
      <c r="J43" s="22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1" ht="15.75">
      <c r="A44" s="10"/>
      <c r="B44" s="129" t="s">
        <v>28</v>
      </c>
      <c r="C44" s="777" t="s">
        <v>381</v>
      </c>
      <c r="D44" s="208" t="s">
        <v>31</v>
      </c>
      <c r="E44" s="293" t="s">
        <v>21</v>
      </c>
      <c r="F44" s="295">
        <v>100</v>
      </c>
      <c r="G44" s="783">
        <v>0</v>
      </c>
      <c r="H44" s="784">
        <v>10.26</v>
      </c>
      <c r="I44" s="784">
        <v>10.26</v>
      </c>
      <c r="J44" s="145">
        <f>I44*F44</f>
        <v>1026</v>
      </c>
      <c r="P44" s="10"/>
      <c r="Q44" s="59"/>
      <c r="R44" s="38"/>
      <c r="S44" s="46"/>
      <c r="T44" s="40"/>
      <c r="U44" s="39"/>
      <c r="V44" s="30"/>
      <c r="W44" s="72"/>
      <c r="X44" s="72"/>
      <c r="Y44" s="67"/>
      <c r="Z44" s="68"/>
      <c r="AA44" s="62"/>
      <c r="AB44" s="62"/>
      <c r="AC44" s="62"/>
      <c r="AD44" s="62"/>
      <c r="AE44" s="63"/>
    </row>
    <row r="45" spans="1:31" ht="15.75">
      <c r="A45" s="10"/>
      <c r="B45" s="141"/>
      <c r="C45" s="91"/>
      <c r="D45" s="201"/>
      <c r="E45" s="200"/>
      <c r="F45" s="185"/>
      <c r="G45" s="89"/>
      <c r="H45" s="90"/>
      <c r="I45" s="189" t="s">
        <v>29</v>
      </c>
      <c r="J45" s="134">
        <f>SUM(J44:J44)</f>
        <v>1026</v>
      </c>
      <c r="P45" s="10"/>
      <c r="Q45" s="59"/>
      <c r="R45" s="38"/>
      <c r="S45" s="32"/>
      <c r="T45" s="47"/>
      <c r="U45" s="45"/>
      <c r="V45" s="44"/>
      <c r="W45" s="48"/>
      <c r="X45" s="48"/>
      <c r="Y45" s="31"/>
      <c r="Z45" s="35"/>
      <c r="AA45" s="62"/>
      <c r="AB45" s="62"/>
      <c r="AC45" s="62"/>
      <c r="AD45" s="62"/>
      <c r="AE45" s="63"/>
    </row>
    <row r="46" spans="1:31" ht="21.75" customHeight="1">
      <c r="B46" s="848" t="s">
        <v>81</v>
      </c>
      <c r="C46" s="849"/>
      <c r="D46" s="849"/>
      <c r="E46" s="849"/>
      <c r="F46" s="849"/>
      <c r="G46" s="849"/>
      <c r="H46" s="850"/>
      <c r="I46" s="125"/>
      <c r="J46" s="126">
        <f>SUM(J16,J32,J42,J45)</f>
        <v>80613.285999999993</v>
      </c>
      <c r="P46" s="10"/>
      <c r="Q46" s="56"/>
      <c r="R46" s="13"/>
      <c r="S46" s="33"/>
      <c r="T46" s="73"/>
      <c r="U46" s="61"/>
      <c r="V46" s="66"/>
      <c r="W46" s="48"/>
      <c r="X46" s="48"/>
      <c r="Y46" s="31"/>
      <c r="Z46" s="35"/>
      <c r="AA46" s="62"/>
      <c r="AB46" s="62"/>
      <c r="AC46" s="62"/>
      <c r="AD46" s="62"/>
      <c r="AE46" s="63"/>
    </row>
    <row r="47" spans="1:31" ht="18" customHeight="1">
      <c r="B47" s="851" t="s">
        <v>34</v>
      </c>
      <c r="C47" s="852"/>
      <c r="D47" s="852"/>
      <c r="E47" s="852"/>
      <c r="F47" s="852"/>
      <c r="G47" s="852"/>
      <c r="H47" s="853"/>
      <c r="I47" s="77"/>
      <c r="J47" s="127">
        <f>J46*0.3</f>
        <v>24183.985799999999</v>
      </c>
      <c r="P47" s="10"/>
      <c r="Q47" s="56"/>
      <c r="R47" s="13"/>
      <c r="S47" s="46"/>
      <c r="T47" s="40"/>
      <c r="U47" s="39"/>
      <c r="V47" s="30"/>
      <c r="W47" s="72"/>
      <c r="X47" s="72"/>
      <c r="Y47" s="67"/>
      <c r="Z47" s="68"/>
      <c r="AA47" s="62"/>
      <c r="AB47" s="62"/>
      <c r="AC47" s="62"/>
      <c r="AD47" s="62"/>
      <c r="AE47" s="63"/>
    </row>
    <row r="48" spans="1:31" ht="20.25">
      <c r="B48" s="854" t="s">
        <v>32</v>
      </c>
      <c r="C48" s="855"/>
      <c r="D48" s="855"/>
      <c r="E48" s="855"/>
      <c r="F48" s="855"/>
      <c r="G48" s="855"/>
      <c r="H48" s="856"/>
      <c r="I48" s="157"/>
      <c r="J48" s="128">
        <f>SUM(J46:J47)</f>
        <v>104797.27179999999</v>
      </c>
      <c r="P48" s="10"/>
      <c r="Q48" s="60"/>
      <c r="R48" s="49"/>
      <c r="S48" s="50"/>
      <c r="T48" s="51"/>
      <c r="U48" s="27"/>
      <c r="V48" s="52"/>
      <c r="W48" s="53"/>
      <c r="X48" s="53"/>
      <c r="Y48" s="74"/>
      <c r="Z48" s="52"/>
      <c r="AA48" s="62"/>
      <c r="AB48" s="62"/>
      <c r="AC48" s="62"/>
      <c r="AD48" s="62"/>
      <c r="AE48" s="63"/>
    </row>
    <row r="49" spans="2:31" ht="18">
      <c r="B49" s="10"/>
      <c r="C49" s="10"/>
      <c r="D49" s="10"/>
      <c r="E49" s="174"/>
      <c r="F49" s="174"/>
      <c r="G49" s="151"/>
      <c r="H49" s="151"/>
      <c r="I49" s="151"/>
      <c r="J49" s="151"/>
      <c r="O49" s="10"/>
      <c r="P49" s="10"/>
      <c r="Q49" s="56"/>
      <c r="R49" s="13"/>
      <c r="S49" s="50"/>
      <c r="T49" s="51"/>
      <c r="U49" s="27"/>
      <c r="V49" s="52"/>
      <c r="W49" s="53"/>
      <c r="X49" s="53"/>
      <c r="Y49" s="53"/>
      <c r="Z49" s="75"/>
      <c r="AA49" s="62"/>
      <c r="AB49" s="62"/>
      <c r="AC49" s="62"/>
      <c r="AD49" s="62"/>
      <c r="AE49" s="63"/>
    </row>
    <row r="50" spans="2:31" ht="18">
      <c r="B50" s="10"/>
      <c r="C50" s="10"/>
      <c r="D50" s="10"/>
      <c r="E50" s="174"/>
      <c r="F50" s="174"/>
      <c r="G50" s="151"/>
      <c r="H50" s="151"/>
      <c r="I50" s="151"/>
      <c r="J50" s="151"/>
      <c r="P50" s="10"/>
      <c r="Q50" s="56"/>
      <c r="R50" s="13"/>
      <c r="S50" s="50"/>
      <c r="T50" s="51"/>
      <c r="U50" s="27"/>
      <c r="V50" s="52"/>
      <c r="W50" s="53"/>
      <c r="X50" s="53"/>
      <c r="Y50" s="53"/>
      <c r="Z50" s="75"/>
      <c r="AA50" s="62"/>
      <c r="AB50" s="62"/>
      <c r="AC50" s="62"/>
      <c r="AD50" s="62"/>
      <c r="AE50" s="63"/>
    </row>
    <row r="51" spans="2:31">
      <c r="B51" s="10"/>
      <c r="C51" s="10"/>
      <c r="D51" s="10"/>
      <c r="I51" s="151"/>
      <c r="J51" s="151"/>
      <c r="N51" s="10"/>
      <c r="P51" s="10"/>
      <c r="Q51" s="10"/>
      <c r="R51" s="10"/>
      <c r="S51" s="10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3"/>
    </row>
    <row r="52" spans="2:31">
      <c r="I52" s="151"/>
      <c r="J52" s="151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2:31">
      <c r="D53" s="259" t="s">
        <v>116</v>
      </c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2:31"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2:31"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2:31"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2:31">
      <c r="G57" s="176"/>
      <c r="H57" s="175" t="s">
        <v>44</v>
      </c>
      <c r="I57" s="175"/>
      <c r="J57" s="175" t="s">
        <v>45</v>
      </c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</sheetData>
  <mergeCells count="9">
    <mergeCell ref="B46:H46"/>
    <mergeCell ref="B47:H47"/>
    <mergeCell ref="B48:H48"/>
    <mergeCell ref="B5:B6"/>
    <mergeCell ref="C5:C6"/>
    <mergeCell ref="D5:D6"/>
    <mergeCell ref="E5:E6"/>
    <mergeCell ref="F5:F6"/>
    <mergeCell ref="G5:J5"/>
  </mergeCells>
  <printOptions horizontalCentered="1"/>
  <pageMargins left="0.51181102362204722" right="0.51181102362204722" top="1.1811023622047245" bottom="0.78740157480314965" header="0.31496062992125984" footer="0.31496062992125984"/>
  <pageSetup paperSize="9" scale="62" fitToHeight="0" orientation="landscape" r:id="rId1"/>
  <headerFooter>
    <oddHeader>&amp;L
SMA - Secretaria do Meio Ambiente
FF - Fundação Florestal&amp;C
Parque Estadual Jaraguá 
Revitalização da Área de Uso Público&amp;R
Planilha Orçamento
CPOS 171 - NOV/2017</oddHeader>
    <oddFooter>&amp;L&amp;F&amp;RPágina 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6:AE54"/>
  <sheetViews>
    <sheetView showGridLines="0" tabSelected="1" zoomScaleNormal="100" zoomScaleSheetLayoutView="100" workbookViewId="0">
      <selection activeCell="D273" sqref="D273"/>
    </sheetView>
  </sheetViews>
  <sheetFormatPr defaultRowHeight="15"/>
  <cols>
    <col min="1" max="1" width="2.85546875" style="2" customWidth="1"/>
    <col min="2" max="2" width="9.140625" style="2" customWidth="1"/>
    <col min="3" max="3" width="16" style="2" customWidth="1"/>
    <col min="4" max="4" width="97.7109375" style="2" customWidth="1"/>
    <col min="5" max="5" width="9.140625" style="1"/>
    <col min="6" max="6" width="13.140625" style="355" customWidth="1"/>
    <col min="7" max="9" width="15.7109375" style="340" customWidth="1"/>
    <col min="10" max="10" width="24" style="340" customWidth="1"/>
    <col min="11" max="17" width="9.140625" style="2"/>
    <col min="18" max="18" width="16.7109375" style="2" customWidth="1"/>
    <col min="19" max="19" width="15" style="2" customWidth="1"/>
    <col min="20" max="16384" width="9.140625" style="2"/>
  </cols>
  <sheetData>
    <row r="6" spans="1:31" ht="18" customHeight="1">
      <c r="B6" s="857" t="s">
        <v>2</v>
      </c>
      <c r="C6" s="864" t="s">
        <v>280</v>
      </c>
      <c r="D6" s="843" t="s">
        <v>33</v>
      </c>
      <c r="E6" s="841" t="s">
        <v>282</v>
      </c>
      <c r="F6" s="866" t="s">
        <v>281</v>
      </c>
      <c r="G6" s="868" t="s">
        <v>1</v>
      </c>
      <c r="H6" s="869"/>
      <c r="I6" s="869"/>
      <c r="J6" s="870"/>
    </row>
    <row r="7" spans="1:31">
      <c r="B7" s="858"/>
      <c r="C7" s="865"/>
      <c r="D7" s="844"/>
      <c r="E7" s="842"/>
      <c r="F7" s="867"/>
      <c r="G7" s="337" t="s">
        <v>6</v>
      </c>
      <c r="H7" s="337" t="s">
        <v>7</v>
      </c>
      <c r="I7" s="338" t="s">
        <v>15</v>
      </c>
      <c r="J7" s="339" t="s">
        <v>5</v>
      </c>
    </row>
    <row r="8" spans="1:31">
      <c r="A8" s="10"/>
      <c r="B8" s="159">
        <v>1</v>
      </c>
      <c r="C8" s="146"/>
      <c r="D8" s="389" t="s">
        <v>70</v>
      </c>
      <c r="E8" s="390"/>
      <c r="F8" s="341"/>
      <c r="G8" s="341"/>
      <c r="H8" s="341"/>
      <c r="I8" s="342"/>
      <c r="J8" s="343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1" s="1" customFormat="1" ht="21" customHeight="1">
      <c r="B9" s="356" t="s">
        <v>12</v>
      </c>
      <c r="C9" s="790" t="s">
        <v>447</v>
      </c>
      <c r="D9" s="794" t="s">
        <v>72</v>
      </c>
      <c r="E9" s="391" t="s">
        <v>69</v>
      </c>
      <c r="F9" s="791">
        <v>2</v>
      </c>
      <c r="G9" s="873">
        <v>2703.4</v>
      </c>
      <c r="H9" s="873">
        <v>0</v>
      </c>
      <c r="I9" s="873">
        <v>2703.4</v>
      </c>
      <c r="J9" s="792">
        <f>I9*F9</f>
        <v>5406.8</v>
      </c>
      <c r="P9" s="174"/>
      <c r="Q9" s="54"/>
      <c r="R9" s="13"/>
      <c r="S9" s="14"/>
      <c r="T9" s="17"/>
      <c r="U9" s="16"/>
      <c r="V9" s="17"/>
      <c r="W9" s="793"/>
      <c r="X9" s="793"/>
      <c r="Y9" s="793"/>
      <c r="Z9" s="17"/>
      <c r="AA9" s="174"/>
      <c r="AB9" s="174"/>
      <c r="AC9" s="174"/>
      <c r="AD9" s="174"/>
    </row>
    <row r="10" spans="1:31" ht="15.75">
      <c r="A10" s="10"/>
      <c r="B10" s="107"/>
      <c r="C10" s="357"/>
      <c r="D10" s="281"/>
      <c r="E10" s="358"/>
      <c r="F10" s="392"/>
      <c r="G10" s="392"/>
      <c r="H10" s="392"/>
      <c r="I10" s="388" t="s">
        <v>23</v>
      </c>
      <c r="J10" s="387">
        <f>SUM(J9)</f>
        <v>5406.8</v>
      </c>
      <c r="P10" s="10"/>
      <c r="Q10" s="59"/>
      <c r="R10" s="38"/>
      <c r="S10" s="32"/>
      <c r="T10" s="47"/>
      <c r="U10" s="45"/>
      <c r="V10" s="44"/>
      <c r="W10" s="48"/>
      <c r="X10" s="48"/>
      <c r="Y10" s="31"/>
      <c r="Z10" s="35"/>
      <c r="AA10" s="62"/>
      <c r="AB10" s="62"/>
      <c r="AC10" s="62"/>
      <c r="AD10" s="62"/>
      <c r="AE10" s="63"/>
    </row>
    <row r="11" spans="1:31">
      <c r="A11" s="10"/>
      <c r="B11" s="159">
        <v>2</v>
      </c>
      <c r="C11" s="230"/>
      <c r="D11" s="147" t="s">
        <v>71</v>
      </c>
      <c r="E11" s="148"/>
      <c r="F11" s="341"/>
      <c r="G11" s="341"/>
      <c r="H11" s="341"/>
      <c r="I11" s="342"/>
      <c r="J11" s="346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1" s="63" customFormat="1" ht="15.75">
      <c r="B12" s="129" t="s">
        <v>8</v>
      </c>
      <c r="C12" s="250" t="s">
        <v>43</v>
      </c>
      <c r="D12" s="231" t="s">
        <v>287</v>
      </c>
      <c r="E12" s="232" t="s">
        <v>69</v>
      </c>
      <c r="F12" s="344">
        <v>1</v>
      </c>
      <c r="G12" s="347">
        <v>2807.4</v>
      </c>
      <c r="H12" s="784">
        <v>0</v>
      </c>
      <c r="I12" s="348">
        <f>SUM(G12:H12)</f>
        <v>2807.4</v>
      </c>
      <c r="J12" s="345">
        <f>I12*F12</f>
        <v>2807.4</v>
      </c>
      <c r="P12" s="62"/>
      <c r="Q12" s="58"/>
      <c r="R12" s="216"/>
      <c r="S12" s="217"/>
      <c r="T12" s="70"/>
      <c r="U12" s="65"/>
      <c r="V12" s="66"/>
      <c r="W12" s="35"/>
      <c r="X12" s="35"/>
      <c r="Y12" s="31"/>
      <c r="Z12" s="35"/>
      <c r="AA12" s="62"/>
      <c r="AB12" s="62"/>
      <c r="AC12" s="62"/>
      <c r="AD12" s="62"/>
    </row>
    <row r="13" spans="1:31" ht="15.75">
      <c r="A13" s="10"/>
      <c r="B13" s="107"/>
      <c r="C13" s="357"/>
      <c r="D13" s="281"/>
      <c r="E13" s="358"/>
      <c r="F13" s="392"/>
      <c r="G13" s="392"/>
      <c r="H13" s="392"/>
      <c r="I13" s="388" t="s">
        <v>24</v>
      </c>
      <c r="J13" s="387">
        <f>SUM(J12)</f>
        <v>2807.4</v>
      </c>
      <c r="P13" s="10"/>
      <c r="Q13" s="59"/>
      <c r="R13" s="359"/>
      <c r="S13" s="32"/>
      <c r="T13" s="47"/>
      <c r="U13" s="45"/>
      <c r="V13" s="44"/>
      <c r="W13" s="48"/>
      <c r="X13" s="48"/>
      <c r="Y13" s="31"/>
      <c r="Z13" s="35"/>
      <c r="AA13" s="62"/>
      <c r="AB13" s="62"/>
      <c r="AC13" s="62"/>
      <c r="AD13" s="62"/>
      <c r="AE13" s="63"/>
    </row>
    <row r="14" spans="1:31">
      <c r="A14" s="10"/>
      <c r="B14" s="159">
        <v>3</v>
      </c>
      <c r="C14" s="230"/>
      <c r="D14" s="147" t="s">
        <v>170</v>
      </c>
      <c r="E14" s="148"/>
      <c r="F14" s="341"/>
      <c r="G14" s="341"/>
      <c r="H14" s="341"/>
      <c r="I14" s="342"/>
      <c r="J14" s="346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1" s="63" customFormat="1" ht="15.75">
      <c r="B15" s="287" t="s">
        <v>25</v>
      </c>
      <c r="C15" s="777" t="s">
        <v>379</v>
      </c>
      <c r="D15" s="257" t="s">
        <v>197</v>
      </c>
      <c r="E15" s="289" t="s">
        <v>22</v>
      </c>
      <c r="F15" s="349">
        <v>12</v>
      </c>
      <c r="G15" s="873">
        <v>0</v>
      </c>
      <c r="H15" s="873">
        <v>36.630000000000003</v>
      </c>
      <c r="I15" s="873">
        <v>36.630000000000003</v>
      </c>
      <c r="J15" s="345">
        <f>I15*F15</f>
        <v>439.56000000000006</v>
      </c>
      <c r="P15" s="62"/>
      <c r="Q15" s="58"/>
      <c r="R15" s="216"/>
      <c r="S15" s="217"/>
      <c r="T15" s="70"/>
      <c r="U15" s="65"/>
      <c r="V15" s="66"/>
      <c r="W15" s="35"/>
      <c r="X15" s="35"/>
      <c r="Y15" s="31"/>
      <c r="Z15" s="35"/>
      <c r="AA15" s="62"/>
      <c r="AB15" s="62"/>
      <c r="AC15" s="62"/>
      <c r="AD15" s="62"/>
    </row>
    <row r="16" spans="1:31" s="63" customFormat="1" ht="15.75">
      <c r="B16" s="287" t="s">
        <v>26</v>
      </c>
      <c r="C16" s="787" t="s">
        <v>448</v>
      </c>
      <c r="D16" s="257" t="s">
        <v>253</v>
      </c>
      <c r="E16" s="289" t="s">
        <v>22</v>
      </c>
      <c r="F16" s="349">
        <v>3</v>
      </c>
      <c r="G16" s="873">
        <v>88.04</v>
      </c>
      <c r="H16" s="873">
        <v>51.28</v>
      </c>
      <c r="I16" s="873">
        <v>139.32</v>
      </c>
      <c r="J16" s="345">
        <f t="shared" ref="J16:J41" si="0">I16*F16</f>
        <v>417.96</v>
      </c>
      <c r="P16" s="62"/>
      <c r="Q16" s="58"/>
      <c r="R16" s="216"/>
      <c r="S16" s="217"/>
      <c r="T16" s="70"/>
      <c r="U16" s="65"/>
      <c r="V16" s="66"/>
      <c r="W16" s="35"/>
      <c r="X16" s="35"/>
      <c r="Y16" s="31"/>
      <c r="Z16" s="35"/>
      <c r="AA16" s="62"/>
      <c r="AB16" s="62"/>
      <c r="AC16" s="62"/>
      <c r="AD16" s="62"/>
    </row>
    <row r="17" spans="2:30" s="63" customFormat="1" ht="15.75">
      <c r="B17" s="287" t="s">
        <v>46</v>
      </c>
      <c r="C17" s="787" t="s">
        <v>449</v>
      </c>
      <c r="D17" s="257" t="s">
        <v>261</v>
      </c>
      <c r="E17" s="289" t="s">
        <v>22</v>
      </c>
      <c r="F17" s="349">
        <v>12</v>
      </c>
      <c r="G17" s="873">
        <v>0</v>
      </c>
      <c r="H17" s="873">
        <v>13.66</v>
      </c>
      <c r="I17" s="873">
        <v>13.66</v>
      </c>
      <c r="J17" s="345">
        <f t="shared" si="0"/>
        <v>163.92000000000002</v>
      </c>
      <c r="P17" s="62"/>
      <c r="Q17" s="58"/>
      <c r="R17" s="216"/>
      <c r="S17" s="217"/>
      <c r="T17" s="70"/>
      <c r="U17" s="65"/>
      <c r="V17" s="66"/>
      <c r="W17" s="35"/>
      <c r="X17" s="35"/>
      <c r="Y17" s="31"/>
      <c r="Z17" s="35"/>
      <c r="AA17" s="62"/>
      <c r="AB17" s="62"/>
      <c r="AC17" s="62"/>
      <c r="AD17" s="62"/>
    </row>
    <row r="18" spans="2:30" s="63" customFormat="1" ht="15.75">
      <c r="B18" s="287" t="s">
        <v>65</v>
      </c>
      <c r="C18" s="787" t="s">
        <v>450</v>
      </c>
      <c r="D18" s="257" t="s">
        <v>262</v>
      </c>
      <c r="E18" s="289" t="s">
        <v>68</v>
      </c>
      <c r="F18" s="349">
        <v>170</v>
      </c>
      <c r="G18" s="873">
        <v>4.25</v>
      </c>
      <c r="H18" s="873">
        <v>20.6</v>
      </c>
      <c r="I18" s="873">
        <v>24.85</v>
      </c>
      <c r="J18" s="345">
        <f t="shared" si="0"/>
        <v>4224.5</v>
      </c>
      <c r="P18" s="62"/>
      <c r="Q18" s="58"/>
      <c r="R18" s="216"/>
      <c r="S18" s="217"/>
      <c r="T18" s="70"/>
      <c r="U18" s="65"/>
      <c r="V18" s="66"/>
      <c r="W18" s="35"/>
      <c r="X18" s="35"/>
      <c r="Y18" s="31"/>
      <c r="Z18" s="35"/>
      <c r="AA18" s="62"/>
      <c r="AB18" s="62"/>
      <c r="AC18" s="62"/>
      <c r="AD18" s="62"/>
    </row>
    <row r="19" spans="2:30" s="63" customFormat="1" ht="15.75">
      <c r="B19" s="287" t="s">
        <v>127</v>
      </c>
      <c r="C19" s="787" t="s">
        <v>451</v>
      </c>
      <c r="D19" s="257" t="s">
        <v>263</v>
      </c>
      <c r="E19" s="236" t="s">
        <v>68</v>
      </c>
      <c r="F19" s="349">
        <v>4</v>
      </c>
      <c r="G19" s="873">
        <v>2.68</v>
      </c>
      <c r="H19" s="873">
        <v>17.18</v>
      </c>
      <c r="I19" s="873">
        <v>19.86</v>
      </c>
      <c r="J19" s="345">
        <f t="shared" si="0"/>
        <v>79.44</v>
      </c>
      <c r="P19" s="62"/>
      <c r="Q19" s="58"/>
      <c r="R19" s="216"/>
      <c r="S19" s="217"/>
      <c r="T19" s="70"/>
      <c r="U19" s="65"/>
      <c r="V19" s="66"/>
      <c r="W19" s="35"/>
      <c r="X19" s="35"/>
      <c r="Y19" s="31"/>
      <c r="Z19" s="35"/>
      <c r="AA19" s="62"/>
      <c r="AB19" s="62"/>
      <c r="AC19" s="62"/>
      <c r="AD19" s="62"/>
    </row>
    <row r="20" spans="2:30" s="63" customFormat="1" ht="30">
      <c r="B20" s="287" t="s">
        <v>128</v>
      </c>
      <c r="C20" s="796" t="s">
        <v>43</v>
      </c>
      <c r="D20" s="796" t="s">
        <v>278</v>
      </c>
      <c r="E20" s="297" t="s">
        <v>14</v>
      </c>
      <c r="F20" s="349">
        <v>1</v>
      </c>
      <c r="G20" s="797">
        <v>70.88</v>
      </c>
      <c r="H20" s="797">
        <v>15.66</v>
      </c>
      <c r="I20" s="798">
        <f>SUM(G20:H20)</f>
        <v>86.539999999999992</v>
      </c>
      <c r="J20" s="345">
        <f t="shared" si="0"/>
        <v>86.539999999999992</v>
      </c>
      <c r="P20" s="62"/>
      <c r="Q20" s="58"/>
      <c r="R20" s="216"/>
      <c r="S20" s="217"/>
      <c r="T20" s="70"/>
      <c r="U20" s="65"/>
      <c r="V20" s="66"/>
      <c r="W20" s="35"/>
      <c r="X20" s="35"/>
      <c r="Y20" s="31"/>
      <c r="Z20" s="35"/>
      <c r="AA20" s="62"/>
      <c r="AB20" s="62"/>
      <c r="AC20" s="62"/>
      <c r="AD20" s="62"/>
    </row>
    <row r="21" spans="2:30" s="63" customFormat="1" ht="15" customHeight="1">
      <c r="B21" s="287" t="s">
        <v>129</v>
      </c>
      <c r="C21" s="795" t="s">
        <v>473</v>
      </c>
      <c r="D21" s="796" t="s">
        <v>276</v>
      </c>
      <c r="E21" s="297" t="s">
        <v>14</v>
      </c>
      <c r="F21" s="349">
        <v>4</v>
      </c>
      <c r="G21" s="873">
        <v>9.5399999999999991</v>
      </c>
      <c r="H21" s="873">
        <v>2.84</v>
      </c>
      <c r="I21" s="873">
        <v>12.38</v>
      </c>
      <c r="J21" s="345">
        <f t="shared" si="0"/>
        <v>49.52</v>
      </c>
      <c r="P21" s="62"/>
      <c r="Q21" s="58"/>
      <c r="R21" s="216"/>
      <c r="S21" s="217"/>
      <c r="T21" s="70"/>
      <c r="U21" s="65"/>
      <c r="V21" s="66"/>
      <c r="W21" s="35"/>
      <c r="X21" s="35"/>
      <c r="Y21" s="31"/>
      <c r="Z21" s="35"/>
      <c r="AA21" s="62"/>
      <c r="AB21" s="62"/>
      <c r="AC21" s="62"/>
      <c r="AD21" s="62"/>
    </row>
    <row r="22" spans="2:30" s="63" customFormat="1" ht="15.75">
      <c r="B22" s="287" t="s">
        <v>228</v>
      </c>
      <c r="C22" s="796" t="s">
        <v>43</v>
      </c>
      <c r="D22" s="796" t="s">
        <v>277</v>
      </c>
      <c r="E22" s="297" t="s">
        <v>14</v>
      </c>
      <c r="F22" s="349">
        <v>2</v>
      </c>
      <c r="G22" s="797">
        <v>107.11</v>
      </c>
      <c r="H22" s="797">
        <v>28.72</v>
      </c>
      <c r="I22" s="798">
        <f>SUM(G22:H22)</f>
        <v>135.82999999999998</v>
      </c>
      <c r="J22" s="345">
        <f t="shared" si="0"/>
        <v>271.65999999999997</v>
      </c>
      <c r="P22" s="62"/>
      <c r="Q22" s="58"/>
      <c r="R22" s="216"/>
      <c r="S22" s="217"/>
      <c r="T22" s="70"/>
      <c r="U22" s="65"/>
      <c r="V22" s="66"/>
      <c r="W22" s="35"/>
      <c r="X22" s="35"/>
      <c r="Y22" s="31"/>
      <c r="Z22" s="35"/>
      <c r="AA22" s="62"/>
      <c r="AB22" s="62"/>
      <c r="AC22" s="62"/>
      <c r="AD22" s="62"/>
    </row>
    <row r="23" spans="2:30" s="63" customFormat="1" ht="15.75">
      <c r="B23" s="287" t="s">
        <v>229</v>
      </c>
      <c r="C23" s="795" t="s">
        <v>472</v>
      </c>
      <c r="D23" s="796" t="s">
        <v>258</v>
      </c>
      <c r="E23" s="297" t="s">
        <v>14</v>
      </c>
      <c r="F23" s="349">
        <v>3</v>
      </c>
      <c r="G23" s="873">
        <v>58.8</v>
      </c>
      <c r="H23" s="873">
        <v>162.54</v>
      </c>
      <c r="I23" s="873">
        <v>221.34</v>
      </c>
      <c r="J23" s="345">
        <f t="shared" si="0"/>
        <v>664.02</v>
      </c>
      <c r="P23" s="62"/>
      <c r="Q23" s="58"/>
      <c r="R23" s="216"/>
      <c r="S23" s="217"/>
      <c r="T23" s="70"/>
      <c r="U23" s="65"/>
      <c r="V23" s="66"/>
      <c r="W23" s="35"/>
      <c r="X23" s="35"/>
      <c r="Y23" s="31"/>
      <c r="Z23" s="35"/>
      <c r="AA23" s="62"/>
      <c r="AB23" s="62"/>
      <c r="AC23" s="62"/>
      <c r="AD23" s="62"/>
    </row>
    <row r="24" spans="2:30" s="63" customFormat="1" ht="15.75">
      <c r="B24" s="287" t="s">
        <v>133</v>
      </c>
      <c r="C24" s="787" t="s">
        <v>452</v>
      </c>
      <c r="D24" s="257" t="s">
        <v>255</v>
      </c>
      <c r="E24" s="289" t="s">
        <v>68</v>
      </c>
      <c r="F24" s="349">
        <v>10</v>
      </c>
      <c r="G24" s="873">
        <v>0.64</v>
      </c>
      <c r="H24" s="873">
        <v>1.37</v>
      </c>
      <c r="I24" s="873">
        <v>2.0099999999999998</v>
      </c>
      <c r="J24" s="345">
        <f t="shared" si="0"/>
        <v>20.099999999999998</v>
      </c>
      <c r="P24" s="62"/>
      <c r="Q24" s="58"/>
      <c r="R24" s="216"/>
      <c r="S24" s="217"/>
      <c r="T24" s="70"/>
      <c r="U24" s="65"/>
      <c r="V24" s="66"/>
      <c r="W24" s="35"/>
      <c r="X24" s="35"/>
      <c r="Y24" s="31"/>
      <c r="Z24" s="35"/>
      <c r="AA24" s="62"/>
      <c r="AB24" s="62"/>
      <c r="AC24" s="62"/>
      <c r="AD24" s="62"/>
    </row>
    <row r="25" spans="2:30" s="63" customFormat="1" ht="15.75">
      <c r="B25" s="287" t="s">
        <v>134</v>
      </c>
      <c r="C25" s="787" t="s">
        <v>453</v>
      </c>
      <c r="D25" s="257" t="s">
        <v>256</v>
      </c>
      <c r="E25" s="289" t="s">
        <v>68</v>
      </c>
      <c r="F25" s="349">
        <v>400</v>
      </c>
      <c r="G25" s="873">
        <v>1.06</v>
      </c>
      <c r="H25" s="873">
        <v>2.06</v>
      </c>
      <c r="I25" s="873">
        <v>3.12</v>
      </c>
      <c r="J25" s="345">
        <f t="shared" si="0"/>
        <v>1248</v>
      </c>
      <c r="P25" s="62"/>
      <c r="Q25" s="58"/>
      <c r="R25" s="216"/>
      <c r="S25" s="217"/>
      <c r="T25" s="70"/>
      <c r="U25" s="65"/>
      <c r="V25" s="66"/>
      <c r="W25" s="35"/>
      <c r="X25" s="35"/>
      <c r="Y25" s="31"/>
      <c r="Z25" s="35"/>
      <c r="AA25" s="62"/>
      <c r="AB25" s="62"/>
      <c r="AC25" s="62"/>
      <c r="AD25" s="62"/>
    </row>
    <row r="26" spans="2:30" s="63" customFormat="1" ht="15.75">
      <c r="B26" s="287" t="s">
        <v>137</v>
      </c>
      <c r="C26" s="787" t="s">
        <v>454</v>
      </c>
      <c r="D26" s="257" t="s">
        <v>264</v>
      </c>
      <c r="E26" s="289" t="s">
        <v>68</v>
      </c>
      <c r="F26" s="349">
        <v>20</v>
      </c>
      <c r="G26" s="873">
        <v>0.43</v>
      </c>
      <c r="H26" s="873">
        <v>1.37</v>
      </c>
      <c r="I26" s="873">
        <v>1.8</v>
      </c>
      <c r="J26" s="345">
        <f t="shared" si="0"/>
        <v>36</v>
      </c>
      <c r="P26" s="62"/>
      <c r="Q26" s="58"/>
      <c r="R26" s="216"/>
      <c r="S26" s="217"/>
      <c r="T26" s="70"/>
      <c r="U26" s="65"/>
      <c r="V26" s="66"/>
      <c r="W26" s="35"/>
      <c r="X26" s="35"/>
      <c r="Y26" s="31"/>
      <c r="Z26" s="35"/>
      <c r="AA26" s="62"/>
      <c r="AB26" s="62"/>
      <c r="AC26" s="62"/>
      <c r="AD26" s="62"/>
    </row>
    <row r="27" spans="2:30" s="63" customFormat="1" ht="15.75">
      <c r="B27" s="287" t="s">
        <v>138</v>
      </c>
      <c r="C27" s="787" t="s">
        <v>455</v>
      </c>
      <c r="D27" s="257" t="s">
        <v>254</v>
      </c>
      <c r="E27" s="289" t="s">
        <v>77</v>
      </c>
      <c r="F27" s="349">
        <v>2</v>
      </c>
      <c r="G27" s="873">
        <v>8.31</v>
      </c>
      <c r="H27" s="873">
        <v>17.18</v>
      </c>
      <c r="I27" s="873">
        <v>25.49</v>
      </c>
      <c r="J27" s="345">
        <f t="shared" si="0"/>
        <v>50.98</v>
      </c>
      <c r="P27" s="62"/>
      <c r="Q27" s="58"/>
      <c r="R27" s="216"/>
      <c r="S27" s="217"/>
      <c r="T27" s="70"/>
      <c r="U27" s="65"/>
      <c r="V27" s="66"/>
      <c r="W27" s="35"/>
      <c r="X27" s="35"/>
      <c r="Y27" s="31"/>
      <c r="Z27" s="35"/>
      <c r="AA27" s="62"/>
      <c r="AB27" s="62"/>
      <c r="AC27" s="62"/>
      <c r="AD27" s="62"/>
    </row>
    <row r="28" spans="2:30" s="63" customFormat="1" ht="15.75">
      <c r="B28" s="287" t="s">
        <v>144</v>
      </c>
      <c r="C28" s="787" t="s">
        <v>456</v>
      </c>
      <c r="D28" s="257" t="s">
        <v>257</v>
      </c>
      <c r="E28" s="289" t="s">
        <v>14</v>
      </c>
      <c r="F28" s="349">
        <v>2</v>
      </c>
      <c r="G28" s="873">
        <v>3.67</v>
      </c>
      <c r="H28" s="873">
        <v>8.58</v>
      </c>
      <c r="I28" s="873">
        <v>12.25</v>
      </c>
      <c r="J28" s="345">
        <f t="shared" si="0"/>
        <v>24.5</v>
      </c>
      <c r="P28" s="62"/>
      <c r="Q28" s="58"/>
      <c r="R28" s="216"/>
      <c r="S28" s="217"/>
      <c r="T28" s="70"/>
      <c r="U28" s="65"/>
      <c r="V28" s="66"/>
      <c r="W28" s="35"/>
      <c r="X28" s="35"/>
      <c r="Y28" s="31"/>
      <c r="Z28" s="35"/>
      <c r="AA28" s="62"/>
      <c r="AB28" s="62"/>
      <c r="AC28" s="62"/>
      <c r="AD28" s="62"/>
    </row>
    <row r="29" spans="2:30" s="63" customFormat="1" ht="30">
      <c r="B29" s="287" t="s">
        <v>145</v>
      </c>
      <c r="C29" s="787" t="s">
        <v>457</v>
      </c>
      <c r="D29" s="257" t="s">
        <v>274</v>
      </c>
      <c r="E29" s="289" t="s">
        <v>14</v>
      </c>
      <c r="F29" s="349">
        <v>3</v>
      </c>
      <c r="G29" s="873">
        <v>7.11</v>
      </c>
      <c r="H29" s="873">
        <v>6.87</v>
      </c>
      <c r="I29" s="873">
        <v>13.98</v>
      </c>
      <c r="J29" s="345">
        <f t="shared" si="0"/>
        <v>41.94</v>
      </c>
      <c r="P29" s="62"/>
      <c r="Q29" s="58"/>
      <c r="R29" s="216"/>
      <c r="S29" s="217"/>
      <c r="T29" s="70"/>
      <c r="U29" s="65"/>
      <c r="V29" s="66"/>
      <c r="W29" s="35"/>
      <c r="X29" s="35"/>
      <c r="Y29" s="31"/>
      <c r="Z29" s="35"/>
      <c r="AA29" s="62"/>
      <c r="AB29" s="62"/>
      <c r="AC29" s="62"/>
      <c r="AD29" s="62"/>
    </row>
    <row r="30" spans="2:30" s="63" customFormat="1" ht="15.75">
      <c r="B30" s="287" t="s">
        <v>146</v>
      </c>
      <c r="C30" s="787" t="s">
        <v>458</v>
      </c>
      <c r="D30" s="257" t="s">
        <v>265</v>
      </c>
      <c r="E30" s="289" t="s">
        <v>77</v>
      </c>
      <c r="F30" s="349">
        <v>1</v>
      </c>
      <c r="G30" s="873">
        <v>15.5</v>
      </c>
      <c r="H30" s="873">
        <v>17.18</v>
      </c>
      <c r="I30" s="873">
        <v>32.68</v>
      </c>
      <c r="J30" s="345">
        <f t="shared" si="0"/>
        <v>32.68</v>
      </c>
      <c r="P30" s="62"/>
      <c r="Q30" s="58"/>
      <c r="R30" s="216"/>
      <c r="S30" s="217"/>
      <c r="T30" s="70"/>
      <c r="U30" s="65"/>
      <c r="V30" s="66"/>
      <c r="W30" s="35"/>
      <c r="X30" s="35"/>
      <c r="Y30" s="31"/>
      <c r="Z30" s="35"/>
      <c r="AA30" s="62"/>
      <c r="AB30" s="62"/>
      <c r="AC30" s="62"/>
      <c r="AD30" s="62"/>
    </row>
    <row r="31" spans="2:30" s="63" customFormat="1" ht="15.75">
      <c r="B31" s="287" t="s">
        <v>150</v>
      </c>
      <c r="C31" s="787" t="s">
        <v>459</v>
      </c>
      <c r="D31" s="257" t="s">
        <v>266</v>
      </c>
      <c r="E31" s="289" t="s">
        <v>77</v>
      </c>
      <c r="F31" s="349">
        <v>1</v>
      </c>
      <c r="G31" s="873">
        <v>11.14</v>
      </c>
      <c r="H31" s="873">
        <v>10.31</v>
      </c>
      <c r="I31" s="873">
        <v>21.45</v>
      </c>
      <c r="J31" s="345">
        <f t="shared" si="0"/>
        <v>21.45</v>
      </c>
      <c r="P31" s="62"/>
      <c r="Q31" s="58"/>
      <c r="R31" s="216"/>
      <c r="S31" s="217"/>
      <c r="T31" s="70"/>
      <c r="U31" s="65"/>
      <c r="V31" s="66"/>
      <c r="W31" s="35"/>
      <c r="X31" s="35"/>
      <c r="Y31" s="31"/>
      <c r="Z31" s="35"/>
      <c r="AA31" s="62"/>
      <c r="AB31" s="62"/>
      <c r="AC31" s="62"/>
      <c r="AD31" s="62"/>
    </row>
    <row r="32" spans="2:30" s="63" customFormat="1" ht="15.75">
      <c r="B32" s="287" t="s">
        <v>151</v>
      </c>
      <c r="C32" s="787" t="s">
        <v>460</v>
      </c>
      <c r="D32" s="257" t="s">
        <v>267</v>
      </c>
      <c r="E32" s="289" t="s">
        <v>14</v>
      </c>
      <c r="F32" s="349">
        <v>1</v>
      </c>
      <c r="G32" s="873">
        <v>128.04</v>
      </c>
      <c r="H32" s="873">
        <v>8.58</v>
      </c>
      <c r="I32" s="873">
        <v>136.62</v>
      </c>
      <c r="J32" s="345">
        <f t="shared" si="0"/>
        <v>136.62</v>
      </c>
      <c r="P32" s="62"/>
      <c r="Q32" s="58"/>
      <c r="R32" s="216"/>
      <c r="S32" s="217"/>
      <c r="T32" s="70"/>
      <c r="U32" s="65"/>
      <c r="V32" s="66"/>
      <c r="W32" s="35"/>
      <c r="X32" s="35"/>
      <c r="Y32" s="31"/>
      <c r="Z32" s="35"/>
      <c r="AA32" s="62"/>
      <c r="AB32" s="62"/>
      <c r="AC32" s="62"/>
      <c r="AD32" s="62"/>
    </row>
    <row r="33" spans="1:31" s="63" customFormat="1" ht="15.75">
      <c r="B33" s="287" t="s">
        <v>152</v>
      </c>
      <c r="C33" s="787" t="s">
        <v>461</v>
      </c>
      <c r="D33" s="257" t="s">
        <v>279</v>
      </c>
      <c r="E33" s="289" t="s">
        <v>14</v>
      </c>
      <c r="F33" s="349">
        <v>1</v>
      </c>
      <c r="G33" s="873">
        <v>93.52</v>
      </c>
      <c r="H33" s="873">
        <v>68.680000000000007</v>
      </c>
      <c r="I33" s="873">
        <v>162.19999999999999</v>
      </c>
      <c r="J33" s="345">
        <f t="shared" si="0"/>
        <v>162.19999999999999</v>
      </c>
      <c r="P33" s="62"/>
      <c r="Q33" s="58"/>
      <c r="R33" s="216"/>
      <c r="S33" s="217"/>
      <c r="T33" s="70"/>
      <c r="U33" s="65"/>
      <c r="V33" s="66"/>
      <c r="W33" s="35"/>
      <c r="X33" s="35"/>
      <c r="Y33" s="31"/>
      <c r="Z33" s="35"/>
      <c r="AA33" s="62"/>
      <c r="AB33" s="62"/>
      <c r="AC33" s="62"/>
      <c r="AD33" s="62"/>
    </row>
    <row r="34" spans="1:31" s="63" customFormat="1" ht="15.75">
      <c r="B34" s="287" t="s">
        <v>156</v>
      </c>
      <c r="C34" s="787" t="s">
        <v>462</v>
      </c>
      <c r="D34" s="257" t="s">
        <v>268</v>
      </c>
      <c r="E34" s="289" t="s">
        <v>14</v>
      </c>
      <c r="F34" s="349">
        <v>2</v>
      </c>
      <c r="G34" s="873">
        <v>11.93</v>
      </c>
      <c r="H34" s="873">
        <v>5.15</v>
      </c>
      <c r="I34" s="873">
        <v>17.079999999999998</v>
      </c>
      <c r="J34" s="345">
        <f t="shared" si="0"/>
        <v>34.159999999999997</v>
      </c>
      <c r="P34" s="62"/>
      <c r="Q34" s="58"/>
      <c r="R34" s="216"/>
      <c r="S34" s="217"/>
      <c r="T34" s="70"/>
      <c r="U34" s="65"/>
      <c r="V34" s="66"/>
      <c r="W34" s="35"/>
      <c r="X34" s="35"/>
      <c r="Y34" s="31"/>
      <c r="Z34" s="35"/>
      <c r="AA34" s="62"/>
      <c r="AB34" s="62"/>
      <c r="AC34" s="62"/>
      <c r="AD34" s="62"/>
    </row>
    <row r="35" spans="1:31" s="63" customFormat="1" ht="15.75">
      <c r="B35" s="287" t="s">
        <v>157</v>
      </c>
      <c r="C35" s="787" t="s">
        <v>463</v>
      </c>
      <c r="D35" s="257" t="s">
        <v>269</v>
      </c>
      <c r="E35" s="289" t="s">
        <v>14</v>
      </c>
      <c r="F35" s="349">
        <v>1</v>
      </c>
      <c r="G35" s="873">
        <v>53.61</v>
      </c>
      <c r="H35" s="873">
        <v>17.18</v>
      </c>
      <c r="I35" s="873">
        <v>70.790000000000006</v>
      </c>
      <c r="J35" s="345">
        <f t="shared" si="0"/>
        <v>70.790000000000006</v>
      </c>
      <c r="P35" s="62"/>
      <c r="Q35" s="58"/>
      <c r="R35" s="216"/>
      <c r="S35" s="217"/>
      <c r="T35" s="70"/>
      <c r="U35" s="65"/>
      <c r="V35" s="66"/>
      <c r="W35" s="35"/>
      <c r="X35" s="35"/>
      <c r="Y35" s="31"/>
      <c r="Z35" s="35"/>
      <c r="AA35" s="62"/>
      <c r="AB35" s="62"/>
      <c r="AC35" s="62"/>
      <c r="AD35" s="62"/>
    </row>
    <row r="36" spans="1:31" s="63" customFormat="1" ht="15.75">
      <c r="B36" s="287" t="s">
        <v>158</v>
      </c>
      <c r="C36" s="787" t="s">
        <v>464</v>
      </c>
      <c r="D36" s="257" t="s">
        <v>270</v>
      </c>
      <c r="E36" s="289" t="s">
        <v>14</v>
      </c>
      <c r="F36" s="349">
        <v>1</v>
      </c>
      <c r="G36" s="873">
        <v>21.74</v>
      </c>
      <c r="H36" s="873">
        <v>1.71</v>
      </c>
      <c r="I36" s="873">
        <v>23.45</v>
      </c>
      <c r="J36" s="345">
        <f t="shared" si="0"/>
        <v>23.45</v>
      </c>
      <c r="P36" s="62"/>
      <c r="Q36" s="58"/>
      <c r="R36" s="216"/>
      <c r="S36" s="217"/>
      <c r="T36" s="70"/>
      <c r="U36" s="65"/>
      <c r="V36" s="66"/>
      <c r="W36" s="35"/>
      <c r="X36" s="35"/>
      <c r="Y36" s="31"/>
      <c r="Z36" s="35"/>
      <c r="AA36" s="62"/>
      <c r="AB36" s="62"/>
      <c r="AC36" s="62"/>
      <c r="AD36" s="62"/>
    </row>
    <row r="37" spans="1:31" s="63" customFormat="1" ht="15" customHeight="1">
      <c r="B37" s="287" t="s">
        <v>161</v>
      </c>
      <c r="C37" s="787" t="s">
        <v>465</v>
      </c>
      <c r="D37" s="257" t="s">
        <v>271</v>
      </c>
      <c r="E37" s="289" t="s">
        <v>14</v>
      </c>
      <c r="F37" s="349">
        <v>1</v>
      </c>
      <c r="G37" s="873">
        <v>12.3</v>
      </c>
      <c r="H37" s="873">
        <v>8.58</v>
      </c>
      <c r="I37" s="873">
        <v>20.88</v>
      </c>
      <c r="J37" s="345">
        <f t="shared" si="0"/>
        <v>20.88</v>
      </c>
      <c r="P37" s="62"/>
      <c r="Q37" s="58"/>
      <c r="R37" s="216"/>
      <c r="S37" s="217"/>
      <c r="T37" s="70"/>
      <c r="U37" s="65"/>
      <c r="V37" s="66"/>
      <c r="W37" s="35"/>
      <c r="X37" s="35"/>
      <c r="Y37" s="31"/>
      <c r="Z37" s="35"/>
      <c r="AA37" s="62"/>
      <c r="AB37" s="62"/>
      <c r="AC37" s="62"/>
      <c r="AD37" s="62"/>
    </row>
    <row r="38" spans="1:31" s="63" customFormat="1" ht="15" customHeight="1">
      <c r="B38" s="287" t="s">
        <v>230</v>
      </c>
      <c r="C38" s="787" t="s">
        <v>466</v>
      </c>
      <c r="D38" s="3" t="s">
        <v>283</v>
      </c>
      <c r="E38" s="11" t="s">
        <v>22</v>
      </c>
      <c r="F38" s="349">
        <v>0.01</v>
      </c>
      <c r="G38" s="873">
        <v>87.08</v>
      </c>
      <c r="H38" s="873">
        <v>21.98</v>
      </c>
      <c r="I38" s="873">
        <v>109.06</v>
      </c>
      <c r="J38" s="345">
        <f t="shared" si="0"/>
        <v>1.0906</v>
      </c>
      <c r="P38" s="62"/>
      <c r="Q38" s="58"/>
      <c r="R38" s="216"/>
      <c r="S38" s="217"/>
      <c r="T38" s="70"/>
      <c r="U38" s="65"/>
      <c r="V38" s="66"/>
      <c r="W38" s="35"/>
      <c r="X38" s="35"/>
      <c r="Y38" s="31"/>
      <c r="Z38" s="35"/>
      <c r="AA38" s="62"/>
      <c r="AB38" s="62"/>
      <c r="AC38" s="62"/>
      <c r="AD38" s="62"/>
    </row>
    <row r="39" spans="1:31" s="63" customFormat="1" ht="15.75">
      <c r="B39" s="287" t="s">
        <v>239</v>
      </c>
      <c r="C39" s="787" t="s">
        <v>467</v>
      </c>
      <c r="D39" s="257" t="s">
        <v>272</v>
      </c>
      <c r="E39" s="289" t="s">
        <v>14</v>
      </c>
      <c r="F39" s="349">
        <v>1</v>
      </c>
      <c r="G39" s="873">
        <v>2.33</v>
      </c>
      <c r="H39" s="873">
        <v>3.44</v>
      </c>
      <c r="I39" s="873">
        <v>5.77</v>
      </c>
      <c r="J39" s="345">
        <f>I39*F39</f>
        <v>5.77</v>
      </c>
      <c r="P39" s="62"/>
      <c r="Q39" s="58"/>
      <c r="R39" s="216"/>
      <c r="S39" s="217"/>
      <c r="T39" s="70"/>
      <c r="U39" s="65"/>
      <c r="V39" s="66"/>
      <c r="W39" s="35"/>
      <c r="X39" s="35"/>
      <c r="Y39" s="31"/>
      <c r="Z39" s="35"/>
      <c r="AA39" s="62"/>
      <c r="AB39" s="62"/>
      <c r="AC39" s="62"/>
      <c r="AD39" s="62"/>
    </row>
    <row r="40" spans="1:31" s="63" customFormat="1" ht="15.75">
      <c r="B40" s="287" t="s">
        <v>242</v>
      </c>
      <c r="C40" s="787" t="s">
        <v>468</v>
      </c>
      <c r="D40" s="257" t="s">
        <v>273</v>
      </c>
      <c r="E40" s="289" t="s">
        <v>68</v>
      </c>
      <c r="F40" s="349">
        <v>5</v>
      </c>
      <c r="G40" s="873">
        <v>4.13</v>
      </c>
      <c r="H40" s="873">
        <v>1.71</v>
      </c>
      <c r="I40" s="873">
        <v>5.84</v>
      </c>
      <c r="J40" s="345">
        <f t="shared" si="0"/>
        <v>29.2</v>
      </c>
      <c r="P40" s="62"/>
      <c r="Q40" s="58"/>
      <c r="R40" s="216"/>
      <c r="S40" s="217"/>
      <c r="T40" s="70"/>
      <c r="U40" s="65"/>
      <c r="V40" s="66"/>
      <c r="W40" s="35"/>
      <c r="X40" s="35"/>
      <c r="Y40" s="31"/>
      <c r="Z40" s="35"/>
      <c r="AA40" s="62"/>
      <c r="AB40" s="62"/>
      <c r="AC40" s="62"/>
      <c r="AD40" s="62"/>
    </row>
    <row r="41" spans="1:31" s="63" customFormat="1" ht="15" customHeight="1">
      <c r="B41" s="287" t="s">
        <v>247</v>
      </c>
      <c r="C41" s="787" t="s">
        <v>469</v>
      </c>
      <c r="D41" s="257" t="s">
        <v>275</v>
      </c>
      <c r="E41" s="289" t="s">
        <v>14</v>
      </c>
      <c r="F41" s="349">
        <v>1</v>
      </c>
      <c r="G41" s="873">
        <v>121.57</v>
      </c>
      <c r="H41" s="873">
        <v>20.38</v>
      </c>
      <c r="I41" s="873">
        <v>141.94999999999999</v>
      </c>
      <c r="J41" s="345">
        <f t="shared" si="0"/>
        <v>141.94999999999999</v>
      </c>
      <c r="P41" s="62"/>
      <c r="Q41" s="58"/>
      <c r="R41" s="216"/>
      <c r="S41" s="217"/>
      <c r="T41" s="70"/>
      <c r="U41" s="65"/>
      <c r="V41" s="66"/>
      <c r="W41" s="35"/>
      <c r="X41" s="35"/>
      <c r="Y41" s="31"/>
      <c r="Z41" s="35"/>
      <c r="AA41" s="62"/>
      <c r="AB41" s="62"/>
      <c r="AC41" s="62"/>
      <c r="AD41" s="62"/>
    </row>
    <row r="42" spans="1:31" ht="15.75">
      <c r="A42" s="10"/>
      <c r="B42" s="107"/>
      <c r="C42" s="357"/>
      <c r="D42" s="281"/>
      <c r="E42" s="358"/>
      <c r="F42" s="392"/>
      <c r="G42" s="392"/>
      <c r="H42" s="392"/>
      <c r="I42" s="388" t="s">
        <v>27</v>
      </c>
      <c r="J42" s="387">
        <f>SUM(J15:J41)</f>
        <v>8498.8806000000022</v>
      </c>
      <c r="P42" s="10"/>
      <c r="Q42" s="59"/>
      <c r="R42" s="359"/>
      <c r="S42" s="32"/>
      <c r="T42" s="47"/>
      <c r="U42" s="45"/>
      <c r="V42" s="44"/>
      <c r="W42" s="48"/>
      <c r="X42" s="48"/>
      <c r="Y42" s="31"/>
      <c r="Z42" s="35"/>
      <c r="AA42" s="62"/>
      <c r="AB42" s="62"/>
      <c r="AC42" s="62"/>
      <c r="AD42" s="62"/>
      <c r="AE42" s="63"/>
    </row>
    <row r="43" spans="1:31" ht="21.75" customHeight="1">
      <c r="B43" s="848" t="s">
        <v>48</v>
      </c>
      <c r="C43" s="849"/>
      <c r="D43" s="849"/>
      <c r="E43" s="849"/>
      <c r="F43" s="849"/>
      <c r="G43" s="849"/>
      <c r="H43" s="850"/>
      <c r="I43" s="350"/>
      <c r="J43" s="393">
        <f>SUM(J10,J13,J42)</f>
        <v>16713.080600000001</v>
      </c>
      <c r="P43" s="10"/>
      <c r="Q43" s="56"/>
      <c r="R43" s="13"/>
      <c r="S43" s="33"/>
      <c r="T43" s="73"/>
      <c r="U43" s="61"/>
      <c r="V43" s="66"/>
      <c r="W43" s="48"/>
      <c r="X43" s="48"/>
      <c r="Y43" s="31"/>
      <c r="Z43" s="35"/>
      <c r="AA43" s="62"/>
      <c r="AB43" s="62"/>
      <c r="AC43" s="62"/>
      <c r="AD43" s="62"/>
      <c r="AE43" s="63"/>
    </row>
    <row r="44" spans="1:31" ht="18" customHeight="1">
      <c r="B44" s="851" t="s">
        <v>34</v>
      </c>
      <c r="C44" s="852"/>
      <c r="D44" s="852"/>
      <c r="E44" s="852"/>
      <c r="F44" s="852"/>
      <c r="G44" s="852"/>
      <c r="H44" s="853"/>
      <c r="I44" s="351"/>
      <c r="J44" s="394">
        <f>J43*0.3</f>
        <v>5013.92418</v>
      </c>
      <c r="P44" s="10"/>
      <c r="Q44" s="56"/>
      <c r="R44" s="13"/>
      <c r="S44" s="46"/>
      <c r="T44" s="40"/>
      <c r="U44" s="39"/>
      <c r="V44" s="30"/>
      <c r="W44" s="72"/>
      <c r="X44" s="72"/>
      <c r="Y44" s="67"/>
      <c r="Z44" s="68"/>
      <c r="AA44" s="62"/>
      <c r="AB44" s="62"/>
      <c r="AC44" s="62"/>
      <c r="AD44" s="62"/>
      <c r="AE44" s="63"/>
    </row>
    <row r="45" spans="1:31" ht="18">
      <c r="B45" s="854" t="s">
        <v>32</v>
      </c>
      <c r="C45" s="855"/>
      <c r="D45" s="855"/>
      <c r="E45" s="855"/>
      <c r="F45" s="855"/>
      <c r="G45" s="855"/>
      <c r="H45" s="856"/>
      <c r="I45" s="352"/>
      <c r="J45" s="395">
        <f>SUM(J43:J44)</f>
        <v>21727.004780000003</v>
      </c>
      <c r="P45" s="10"/>
      <c r="Q45" s="60"/>
      <c r="R45" s="49"/>
      <c r="S45" s="50"/>
      <c r="T45" s="51"/>
      <c r="U45" s="27"/>
      <c r="V45" s="52"/>
      <c r="W45" s="53"/>
      <c r="X45" s="53"/>
      <c r="Y45" s="74"/>
      <c r="Z45" s="52"/>
      <c r="AA45" s="62"/>
      <c r="AB45" s="62"/>
      <c r="AC45" s="62"/>
      <c r="AD45" s="62"/>
      <c r="AE45" s="63"/>
    </row>
    <row r="46" spans="1:31" ht="18">
      <c r="B46" s="10"/>
      <c r="C46" s="10"/>
      <c r="D46" s="10"/>
      <c r="E46" s="174"/>
      <c r="F46" s="353"/>
      <c r="G46" s="354"/>
      <c r="H46" s="354"/>
      <c r="I46" s="354"/>
      <c r="J46" s="354"/>
      <c r="P46" s="10"/>
      <c r="Q46" s="56"/>
      <c r="R46" s="13"/>
      <c r="S46" s="50"/>
      <c r="T46" s="51"/>
      <c r="U46" s="27"/>
      <c r="V46" s="52"/>
      <c r="W46" s="53"/>
      <c r="X46" s="53"/>
      <c r="Y46" s="53"/>
      <c r="Z46" s="75"/>
      <c r="AA46" s="62"/>
      <c r="AB46" s="62"/>
      <c r="AC46" s="62"/>
      <c r="AD46" s="62"/>
      <c r="AE46" s="63"/>
    </row>
    <row r="47" spans="1:31" ht="18">
      <c r="B47" s="10"/>
      <c r="C47" s="10"/>
      <c r="D47" s="10"/>
      <c r="E47" s="174"/>
      <c r="F47" s="353"/>
      <c r="G47" s="354"/>
      <c r="H47" s="354"/>
      <c r="I47" s="354"/>
      <c r="J47" s="354"/>
      <c r="P47" s="10"/>
      <c r="Q47" s="56"/>
      <c r="R47" s="13"/>
      <c r="S47" s="50"/>
      <c r="T47" s="51"/>
      <c r="U47" s="27"/>
      <c r="V47" s="52"/>
      <c r="W47" s="53"/>
      <c r="X47" s="53"/>
      <c r="Y47" s="53"/>
      <c r="Z47" s="75"/>
      <c r="AA47" s="62"/>
      <c r="AB47" s="62"/>
      <c r="AC47" s="62"/>
      <c r="AD47" s="62"/>
      <c r="AE47" s="63"/>
    </row>
    <row r="48" spans="1:31">
      <c r="B48" s="10"/>
      <c r="C48" s="10"/>
      <c r="D48" s="10"/>
      <c r="I48" s="354"/>
      <c r="J48" s="354"/>
      <c r="N48" s="10"/>
      <c r="P48" s="10"/>
      <c r="Q48" s="10"/>
      <c r="R48" s="10"/>
      <c r="S48" s="10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3"/>
    </row>
    <row r="49" spans="8:30">
      <c r="I49" s="354"/>
      <c r="J49" s="354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8:30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8:30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8:30"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8:30"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8:30">
      <c r="H54" s="340" t="s">
        <v>44</v>
      </c>
      <c r="J54" s="340" t="s">
        <v>45</v>
      </c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</sheetData>
  <mergeCells count="9">
    <mergeCell ref="B43:H43"/>
    <mergeCell ref="B44:H44"/>
    <mergeCell ref="B45:H45"/>
    <mergeCell ref="B6:B7"/>
    <mergeCell ref="C6:C7"/>
    <mergeCell ref="D6:D7"/>
    <mergeCell ref="E6:E7"/>
    <mergeCell ref="F6:F7"/>
    <mergeCell ref="G6:J6"/>
  </mergeCells>
  <printOptions horizontalCentered="1"/>
  <pageMargins left="0.51181102362204722" right="0.51181102362204722" top="1.1811023622047245" bottom="0.78740157480314965" header="0.31496062992125984" footer="0.31496062992125984"/>
  <pageSetup paperSize="9" scale="62" fitToHeight="0" orientation="landscape" r:id="rId1"/>
  <headerFooter>
    <oddHeader>&amp;L
SMA - Secretaria do Meio Ambiente
FF - Fundação Florestal&amp;C
Parque Estadual Jaraguá 
Revitalização da Área de Uso Público&amp;R
Planilha Orçamento
CPOS 171 - NOV/2017</oddHeader>
    <oddFooter>&amp;L&amp;F&amp;RPágina 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E47"/>
  <sheetViews>
    <sheetView showGridLines="0" tabSelected="1" topLeftCell="A28" zoomScaleNormal="100" zoomScaleSheetLayoutView="100" workbookViewId="0">
      <selection activeCell="D273" sqref="D273"/>
    </sheetView>
  </sheetViews>
  <sheetFormatPr defaultRowHeight="15"/>
  <cols>
    <col min="1" max="1" width="2.85546875" style="2" customWidth="1"/>
    <col min="2" max="2" width="9.140625" style="2" customWidth="1"/>
    <col min="3" max="3" width="13" style="2" customWidth="1"/>
    <col min="4" max="4" width="106.85546875" style="2" customWidth="1"/>
    <col min="5" max="5" width="9.140625" style="1"/>
    <col min="6" max="6" width="13.140625" style="199" customWidth="1"/>
    <col min="7" max="9" width="15.7109375" style="6" customWidth="1"/>
    <col min="10" max="10" width="22" style="6" customWidth="1"/>
    <col min="11" max="12" width="9.140625" style="2"/>
    <col min="13" max="13" width="12.85546875" style="2" bestFit="1" customWidth="1"/>
    <col min="14" max="17" width="9.140625" style="2"/>
    <col min="18" max="18" width="16.7109375" style="2" customWidth="1"/>
    <col min="19" max="19" width="15" style="2" customWidth="1"/>
    <col min="20" max="16384" width="9.140625" style="2"/>
  </cols>
  <sheetData>
    <row r="2" spans="1:30" ht="17.25" customHeight="1"/>
    <row r="6" spans="1:30" ht="18" customHeight="1">
      <c r="B6" s="857" t="s">
        <v>2</v>
      </c>
      <c r="C6" s="843" t="s">
        <v>3</v>
      </c>
      <c r="D6" s="843" t="s">
        <v>33</v>
      </c>
      <c r="E6" s="841" t="s">
        <v>4</v>
      </c>
      <c r="F6" s="843" t="s">
        <v>0</v>
      </c>
      <c r="G6" s="845" t="s">
        <v>1</v>
      </c>
      <c r="H6" s="846"/>
      <c r="I6" s="846"/>
      <c r="J6" s="847"/>
    </row>
    <row r="7" spans="1:30">
      <c r="B7" s="858"/>
      <c r="C7" s="844"/>
      <c r="D7" s="844"/>
      <c r="E7" s="842"/>
      <c r="F7" s="844"/>
      <c r="G7" s="4" t="s">
        <v>6</v>
      </c>
      <c r="H7" s="4" t="s">
        <v>7</v>
      </c>
      <c r="I7" s="122" t="s">
        <v>15</v>
      </c>
      <c r="J7" s="5" t="s">
        <v>5</v>
      </c>
    </row>
    <row r="8" spans="1:30">
      <c r="A8" s="10"/>
      <c r="B8" s="159">
        <v>1</v>
      </c>
      <c r="C8" s="146"/>
      <c r="D8" s="147" t="s">
        <v>66</v>
      </c>
      <c r="E8" s="148"/>
      <c r="F8" s="214"/>
      <c r="G8" s="124"/>
      <c r="H8" s="124"/>
      <c r="I8" s="149"/>
      <c r="J8" s="15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30">
      <c r="B9" s="129" t="s">
        <v>12</v>
      </c>
      <c r="C9" s="777" t="s">
        <v>333</v>
      </c>
      <c r="D9" s="3" t="s">
        <v>325</v>
      </c>
      <c r="E9" s="11" t="s">
        <v>68</v>
      </c>
      <c r="F9" s="238">
        <v>70</v>
      </c>
      <c r="G9" s="781">
        <v>0</v>
      </c>
      <c r="H9" s="782">
        <v>3.15</v>
      </c>
      <c r="I9" s="782">
        <v>3.15</v>
      </c>
      <c r="J9" s="131">
        <f t="shared" ref="J9:J31" si="0">I9*F9</f>
        <v>220.5</v>
      </c>
      <c r="P9" s="10"/>
      <c r="Q9" s="22"/>
      <c r="R9" s="19"/>
      <c r="S9" s="20"/>
      <c r="T9" s="21"/>
      <c r="U9" s="22"/>
      <c r="V9" s="23"/>
      <c r="W9" s="24"/>
      <c r="X9" s="24"/>
      <c r="Y9" s="24"/>
      <c r="Z9" s="24"/>
      <c r="AA9" s="10"/>
      <c r="AB9" s="10"/>
      <c r="AC9" s="10"/>
      <c r="AD9" s="10"/>
    </row>
    <row r="10" spans="1:30" s="63" customFormat="1" ht="15.95" customHeight="1">
      <c r="B10" s="129" t="s">
        <v>13</v>
      </c>
      <c r="C10" s="777" t="s">
        <v>379</v>
      </c>
      <c r="D10" s="257" t="s">
        <v>291</v>
      </c>
      <c r="E10" s="289" t="s">
        <v>22</v>
      </c>
      <c r="F10" s="412">
        <v>10</v>
      </c>
      <c r="G10" s="783">
        <v>0</v>
      </c>
      <c r="H10" s="784">
        <v>36.630000000000003</v>
      </c>
      <c r="I10" s="784">
        <v>36.630000000000003</v>
      </c>
      <c r="J10" s="131">
        <f t="shared" si="0"/>
        <v>366.3</v>
      </c>
      <c r="P10" s="62"/>
      <c r="Q10" s="58"/>
      <c r="R10" s="216"/>
      <c r="S10" s="217"/>
      <c r="T10" s="70"/>
      <c r="U10" s="65"/>
      <c r="V10" s="66"/>
      <c r="W10" s="35"/>
      <c r="X10" s="35"/>
      <c r="Y10" s="31"/>
      <c r="Z10" s="35"/>
      <c r="AA10" s="62"/>
      <c r="AB10" s="62"/>
      <c r="AC10" s="62"/>
      <c r="AD10" s="62"/>
    </row>
    <row r="11" spans="1:30" s="63" customFormat="1" ht="15.95" customHeight="1">
      <c r="B11" s="129" t="s">
        <v>20</v>
      </c>
      <c r="C11" s="787" t="s">
        <v>470</v>
      </c>
      <c r="D11" s="3" t="s">
        <v>290</v>
      </c>
      <c r="E11" s="11" t="s">
        <v>22</v>
      </c>
      <c r="F11" s="413">
        <v>20</v>
      </c>
      <c r="G11" s="783">
        <v>0</v>
      </c>
      <c r="H11" s="784">
        <v>6.3</v>
      </c>
      <c r="I11" s="784">
        <v>6.3</v>
      </c>
      <c r="J11" s="131">
        <f t="shared" si="0"/>
        <v>126</v>
      </c>
      <c r="P11" s="62"/>
      <c r="Q11" s="58"/>
      <c r="R11" s="216"/>
      <c r="S11" s="217"/>
      <c r="T11" s="70"/>
      <c r="U11" s="65"/>
      <c r="V11" s="66"/>
      <c r="W11" s="35"/>
      <c r="X11" s="35"/>
      <c r="Y11" s="31"/>
      <c r="Z11" s="35"/>
      <c r="AA11" s="62"/>
      <c r="AB11" s="62"/>
      <c r="AC11" s="62"/>
      <c r="AD11" s="62"/>
    </row>
    <row r="12" spans="1:30" ht="15.75">
      <c r="B12" s="129" t="s">
        <v>51</v>
      </c>
      <c r="C12" s="250" t="s">
        <v>43</v>
      </c>
      <c r="D12" s="10" t="s">
        <v>202</v>
      </c>
      <c r="E12" s="224" t="s">
        <v>68</v>
      </c>
      <c r="F12" s="238">
        <v>50</v>
      </c>
      <c r="G12" s="249">
        <v>10.79</v>
      </c>
      <c r="H12" s="403">
        <v>0</v>
      </c>
      <c r="I12" s="249">
        <v>10.79</v>
      </c>
      <c r="J12" s="131">
        <f t="shared" si="0"/>
        <v>539.5</v>
      </c>
      <c r="P12" s="10"/>
      <c r="Q12" s="22"/>
      <c r="R12" s="19"/>
      <c r="S12" s="20"/>
      <c r="T12" s="21"/>
      <c r="U12" s="22"/>
      <c r="V12" s="23"/>
      <c r="W12" s="24"/>
      <c r="X12" s="24"/>
      <c r="Y12" s="24"/>
      <c r="Z12" s="24"/>
      <c r="AA12" s="10"/>
      <c r="AB12" s="10"/>
      <c r="AC12" s="10"/>
      <c r="AD12" s="10"/>
    </row>
    <row r="13" spans="1:30" ht="17.25" customHeight="1">
      <c r="B13" s="129" t="s">
        <v>52</v>
      </c>
      <c r="C13" s="250" t="s">
        <v>43</v>
      </c>
      <c r="D13" s="225" t="s">
        <v>303</v>
      </c>
      <c r="E13" s="229"/>
      <c r="F13" s="227"/>
      <c r="G13" s="249"/>
      <c r="H13" s="79"/>
      <c r="I13" s="239"/>
      <c r="J13" s="131"/>
      <c r="P13" s="10"/>
      <c r="Q13" s="54"/>
      <c r="R13" s="13"/>
      <c r="S13" s="14"/>
      <c r="T13" s="15"/>
      <c r="U13" s="16"/>
      <c r="V13" s="17"/>
      <c r="W13" s="18"/>
      <c r="X13" s="18"/>
      <c r="Y13" s="18"/>
      <c r="Z13" s="36"/>
      <c r="AA13" s="10"/>
      <c r="AB13" s="10"/>
      <c r="AC13" s="10"/>
      <c r="AD13" s="10"/>
    </row>
    <row r="14" spans="1:30" ht="17.25" customHeight="1">
      <c r="B14" s="871" t="s">
        <v>292</v>
      </c>
      <c r="C14" s="872"/>
      <c r="D14" s="225" t="s">
        <v>308</v>
      </c>
      <c r="E14" s="229" t="s">
        <v>68</v>
      </c>
      <c r="F14" s="227">
        <v>165</v>
      </c>
      <c r="G14" s="249">
        <v>15.86</v>
      </c>
      <c r="H14" s="403">
        <v>0</v>
      </c>
      <c r="I14" s="249">
        <v>15.86</v>
      </c>
      <c r="J14" s="131">
        <f t="shared" si="0"/>
        <v>2616.9</v>
      </c>
      <c r="P14" s="10"/>
      <c r="Q14" s="54"/>
      <c r="R14" s="13"/>
      <c r="S14" s="14"/>
      <c r="T14" s="15"/>
      <c r="U14" s="16"/>
      <c r="V14" s="17"/>
      <c r="W14" s="18"/>
      <c r="X14" s="18"/>
      <c r="Y14" s="18"/>
      <c r="Z14" s="36"/>
      <c r="AA14" s="10"/>
      <c r="AB14" s="10"/>
      <c r="AC14" s="10"/>
      <c r="AD14" s="10"/>
    </row>
    <row r="15" spans="1:30" ht="17.25" customHeight="1">
      <c r="B15" s="871" t="s">
        <v>293</v>
      </c>
      <c r="C15" s="872"/>
      <c r="D15" s="225" t="s">
        <v>307</v>
      </c>
      <c r="E15" s="229" t="s">
        <v>68</v>
      </c>
      <c r="F15" s="227">
        <v>154</v>
      </c>
      <c r="G15" s="249">
        <v>10.58</v>
      </c>
      <c r="H15" s="403">
        <v>0</v>
      </c>
      <c r="I15" s="249">
        <v>10.58</v>
      </c>
      <c r="J15" s="131">
        <f t="shared" si="0"/>
        <v>1629.32</v>
      </c>
      <c r="P15" s="10"/>
      <c r="Q15" s="54"/>
      <c r="R15" s="13"/>
      <c r="S15" s="14"/>
      <c r="T15" s="15"/>
      <c r="U15" s="16"/>
      <c r="V15" s="17"/>
      <c r="W15" s="18"/>
      <c r="X15" s="18"/>
      <c r="Y15" s="18"/>
      <c r="Z15" s="36"/>
      <c r="AA15" s="10"/>
      <c r="AB15" s="10"/>
      <c r="AC15" s="10"/>
      <c r="AD15" s="10"/>
    </row>
    <row r="16" spans="1:30" ht="17.25" customHeight="1">
      <c r="B16" s="129" t="s">
        <v>53</v>
      </c>
      <c r="C16" s="250" t="s">
        <v>43</v>
      </c>
      <c r="D16" s="225" t="s">
        <v>302</v>
      </c>
      <c r="E16" s="229"/>
      <c r="F16" s="402"/>
      <c r="G16" s="249"/>
      <c r="H16" s="403"/>
      <c r="I16" s="249"/>
      <c r="J16" s="131"/>
      <c r="P16" s="10"/>
      <c r="Q16" s="54"/>
      <c r="R16" s="13"/>
      <c r="S16" s="14"/>
      <c r="T16" s="15"/>
      <c r="U16" s="16"/>
      <c r="V16" s="17"/>
      <c r="W16" s="18"/>
      <c r="X16" s="18"/>
      <c r="Y16" s="18"/>
      <c r="Z16" s="36"/>
      <c r="AA16" s="10"/>
      <c r="AB16" s="10"/>
      <c r="AC16" s="10"/>
      <c r="AD16" s="10"/>
    </row>
    <row r="17" spans="2:30" ht="17.25" customHeight="1">
      <c r="B17" s="871" t="s">
        <v>294</v>
      </c>
      <c r="C17" s="872"/>
      <c r="D17" s="225" t="s">
        <v>316</v>
      </c>
      <c r="E17" s="229" t="s">
        <v>68</v>
      </c>
      <c r="F17" s="227">
        <v>160</v>
      </c>
      <c r="G17" s="249">
        <v>31.43</v>
      </c>
      <c r="H17" s="403">
        <v>0</v>
      </c>
      <c r="I17" s="249">
        <v>31.43</v>
      </c>
      <c r="J17" s="131">
        <f t="shared" si="0"/>
        <v>5028.8</v>
      </c>
      <c r="P17" s="10"/>
      <c r="Q17" s="54"/>
      <c r="R17" s="13"/>
      <c r="S17" s="14"/>
      <c r="T17" s="15"/>
      <c r="U17" s="16"/>
      <c r="V17" s="17"/>
      <c r="W17" s="18"/>
      <c r="X17" s="18"/>
      <c r="Y17" s="18"/>
      <c r="Z17" s="36"/>
      <c r="AA17" s="10"/>
      <c r="AB17" s="10"/>
      <c r="AC17" s="10"/>
      <c r="AD17" s="10"/>
    </row>
    <row r="18" spans="2:30" ht="15.95" customHeight="1">
      <c r="B18" s="871" t="s">
        <v>295</v>
      </c>
      <c r="C18" s="872"/>
      <c r="D18" s="225" t="s">
        <v>315</v>
      </c>
      <c r="E18" s="229" t="s">
        <v>68</v>
      </c>
      <c r="F18" s="227">
        <v>60</v>
      </c>
      <c r="G18" s="249">
        <v>15.86</v>
      </c>
      <c r="H18" s="403">
        <v>0</v>
      </c>
      <c r="I18" s="249">
        <v>15.86</v>
      </c>
      <c r="J18" s="131">
        <f t="shared" si="0"/>
        <v>951.59999999999991</v>
      </c>
      <c r="P18" s="10"/>
      <c r="Q18" s="54"/>
      <c r="R18" s="13"/>
      <c r="S18" s="14"/>
      <c r="T18" s="15"/>
      <c r="U18" s="16"/>
      <c r="V18" s="17"/>
      <c r="W18" s="18"/>
      <c r="X18" s="18"/>
      <c r="Y18" s="18"/>
      <c r="Z18" s="36"/>
      <c r="AA18" s="10"/>
      <c r="AB18" s="10"/>
      <c r="AC18" s="10"/>
      <c r="AD18" s="10"/>
    </row>
    <row r="19" spans="2:30" ht="17.25" customHeight="1">
      <c r="B19" s="871" t="s">
        <v>296</v>
      </c>
      <c r="C19" s="872"/>
      <c r="D19" s="225" t="s">
        <v>326</v>
      </c>
      <c r="E19" s="229" t="s">
        <v>68</v>
      </c>
      <c r="F19" s="227">
        <v>10</v>
      </c>
      <c r="G19" s="249">
        <v>25.02</v>
      </c>
      <c r="H19" s="403">
        <v>0</v>
      </c>
      <c r="I19" s="249">
        <v>25.02</v>
      </c>
      <c r="J19" s="131">
        <f t="shared" si="0"/>
        <v>250.2</v>
      </c>
      <c r="P19" s="10"/>
      <c r="Q19" s="54"/>
      <c r="R19" s="13"/>
      <c r="S19" s="14"/>
      <c r="T19" s="15"/>
      <c r="U19" s="16"/>
      <c r="V19" s="17"/>
      <c r="W19" s="18"/>
      <c r="X19" s="18"/>
      <c r="Y19" s="18"/>
      <c r="Z19" s="36"/>
      <c r="AA19" s="10"/>
      <c r="AB19" s="10"/>
      <c r="AC19" s="10"/>
      <c r="AD19" s="10"/>
    </row>
    <row r="20" spans="2:30" ht="17.25" customHeight="1">
      <c r="B20" s="871" t="s">
        <v>297</v>
      </c>
      <c r="C20" s="872"/>
      <c r="D20" s="225" t="s">
        <v>314</v>
      </c>
      <c r="E20" s="229" t="s">
        <v>68</v>
      </c>
      <c r="F20" s="227">
        <v>15</v>
      </c>
      <c r="G20" s="249">
        <v>39.729999999999997</v>
      </c>
      <c r="H20" s="403">
        <v>0</v>
      </c>
      <c r="I20" s="249">
        <v>39.729999999999997</v>
      </c>
      <c r="J20" s="131">
        <f t="shared" si="0"/>
        <v>595.94999999999993</v>
      </c>
      <c r="P20" s="10"/>
      <c r="Q20" s="54"/>
      <c r="R20" s="13"/>
      <c r="S20" s="14"/>
      <c r="T20" s="15"/>
      <c r="U20" s="16"/>
      <c r="V20" s="17"/>
      <c r="W20" s="18"/>
      <c r="X20" s="18"/>
      <c r="Y20" s="18"/>
      <c r="Z20" s="36"/>
      <c r="AA20" s="10"/>
      <c r="AB20" s="10"/>
      <c r="AC20" s="10"/>
      <c r="AD20" s="10"/>
    </row>
    <row r="21" spans="2:30" ht="17.25" customHeight="1">
      <c r="B21" s="871" t="s">
        <v>301</v>
      </c>
      <c r="C21" s="872"/>
      <c r="D21" s="225" t="s">
        <v>327</v>
      </c>
      <c r="E21" s="229" t="s">
        <v>68</v>
      </c>
      <c r="F21" s="227">
        <v>20</v>
      </c>
      <c r="G21" s="249">
        <v>51.52</v>
      </c>
      <c r="H21" s="403">
        <v>0</v>
      </c>
      <c r="I21" s="249">
        <v>51.52</v>
      </c>
      <c r="J21" s="131">
        <f t="shared" si="0"/>
        <v>1030.4000000000001</v>
      </c>
      <c r="P21" s="10"/>
      <c r="Q21" s="54"/>
      <c r="R21" s="13"/>
      <c r="S21" s="14"/>
      <c r="T21" s="15"/>
      <c r="U21" s="16"/>
      <c r="V21" s="17"/>
      <c r="W21" s="18"/>
      <c r="X21" s="18"/>
      <c r="Y21" s="18"/>
      <c r="Z21" s="36"/>
      <c r="AA21" s="10"/>
      <c r="AB21" s="10"/>
      <c r="AC21" s="10"/>
      <c r="AD21" s="10"/>
    </row>
    <row r="22" spans="2:30" ht="30">
      <c r="B22" s="129" t="s">
        <v>54</v>
      </c>
      <c r="C22" s="250" t="s">
        <v>43</v>
      </c>
      <c r="D22" s="225" t="s">
        <v>304</v>
      </c>
      <c r="E22" s="229" t="s">
        <v>68</v>
      </c>
      <c r="F22" s="227">
        <v>50</v>
      </c>
      <c r="G22" s="249">
        <v>12.85</v>
      </c>
      <c r="H22" s="403">
        <v>0</v>
      </c>
      <c r="I22" s="249">
        <v>12.85</v>
      </c>
      <c r="J22" s="131">
        <f t="shared" si="0"/>
        <v>642.5</v>
      </c>
      <c r="P22" s="10"/>
      <c r="Q22" s="54"/>
      <c r="R22" s="13"/>
      <c r="S22" s="14"/>
      <c r="T22" s="15"/>
      <c r="U22" s="16"/>
      <c r="V22" s="17"/>
      <c r="W22" s="18"/>
      <c r="X22" s="18"/>
      <c r="Y22" s="18"/>
      <c r="Z22" s="36"/>
      <c r="AA22" s="10"/>
      <c r="AB22" s="10"/>
      <c r="AC22" s="10"/>
      <c r="AD22" s="10"/>
    </row>
    <row r="23" spans="2:30" ht="15.75">
      <c r="B23" s="129" t="s">
        <v>55</v>
      </c>
      <c r="C23" s="250" t="s">
        <v>43</v>
      </c>
      <c r="D23" s="10" t="s">
        <v>313</v>
      </c>
      <c r="E23" s="224"/>
      <c r="F23" s="227"/>
      <c r="G23" s="249"/>
      <c r="H23" s="403"/>
      <c r="I23" s="249"/>
      <c r="J23" s="131"/>
      <c r="M23" s="355"/>
      <c r="P23" s="10"/>
      <c r="Q23" s="22"/>
      <c r="R23" s="19"/>
      <c r="S23" s="20"/>
      <c r="T23" s="21"/>
      <c r="U23" s="22"/>
      <c r="V23" s="23"/>
      <c r="W23" s="24"/>
      <c r="X23" s="24"/>
      <c r="Y23" s="24"/>
      <c r="Z23" s="24"/>
      <c r="AA23" s="10"/>
      <c r="AB23" s="10"/>
      <c r="AC23" s="10"/>
      <c r="AD23" s="10"/>
    </row>
    <row r="24" spans="2:30" ht="17.25" customHeight="1">
      <c r="B24" s="871" t="s">
        <v>312</v>
      </c>
      <c r="C24" s="872"/>
      <c r="D24" s="225" t="s">
        <v>306</v>
      </c>
      <c r="E24" s="229" t="s">
        <v>68</v>
      </c>
      <c r="F24" s="227">
        <v>200</v>
      </c>
      <c r="G24" s="249">
        <v>15.86</v>
      </c>
      <c r="H24" s="403">
        <v>0</v>
      </c>
      <c r="I24" s="249">
        <v>15.86</v>
      </c>
      <c r="J24" s="131">
        <f t="shared" ref="J24" si="1">I24*F24</f>
        <v>3172</v>
      </c>
      <c r="P24" s="10"/>
      <c r="Q24" s="54"/>
      <c r="R24" s="13"/>
      <c r="S24" s="14"/>
      <c r="T24" s="15"/>
      <c r="U24" s="16"/>
      <c r="V24" s="17"/>
      <c r="W24" s="18"/>
      <c r="X24" s="18"/>
      <c r="Y24" s="18"/>
      <c r="Z24" s="36"/>
      <c r="AA24" s="10"/>
      <c r="AB24" s="10"/>
      <c r="AC24" s="10"/>
      <c r="AD24" s="10"/>
    </row>
    <row r="25" spans="2:30" ht="15.95" customHeight="1">
      <c r="B25" s="129" t="s">
        <v>56</v>
      </c>
      <c r="C25" s="250" t="s">
        <v>43</v>
      </c>
      <c r="D25" s="235" t="s">
        <v>305</v>
      </c>
      <c r="E25" s="236"/>
      <c r="F25" s="227"/>
      <c r="G25" s="249"/>
      <c r="H25" s="239"/>
      <c r="I25" s="249"/>
      <c r="J25" s="131"/>
      <c r="P25" s="10"/>
      <c r="Q25" s="22"/>
      <c r="R25" s="19"/>
      <c r="S25" s="20"/>
      <c r="T25" s="21"/>
      <c r="U25" s="22"/>
      <c r="V25" s="23"/>
      <c r="W25" s="24"/>
      <c r="X25" s="24"/>
      <c r="Y25" s="24"/>
      <c r="Z25" s="24"/>
      <c r="AA25" s="10"/>
      <c r="AB25" s="10"/>
      <c r="AC25" s="10"/>
      <c r="AD25" s="10"/>
    </row>
    <row r="26" spans="2:30" ht="15.75">
      <c r="B26" s="871" t="s">
        <v>298</v>
      </c>
      <c r="C26" s="872"/>
      <c r="D26" s="225" t="s">
        <v>309</v>
      </c>
      <c r="E26" s="236" t="s">
        <v>68</v>
      </c>
      <c r="F26" s="227">
        <v>20</v>
      </c>
      <c r="G26" s="249">
        <v>39.729999999999997</v>
      </c>
      <c r="H26" s="403">
        <v>0</v>
      </c>
      <c r="I26" s="249">
        <v>39.729999999999997</v>
      </c>
      <c r="J26" s="131">
        <f t="shared" si="0"/>
        <v>794.59999999999991</v>
      </c>
      <c r="P26" s="10"/>
      <c r="Q26" s="22"/>
      <c r="R26" s="19"/>
      <c r="S26" s="20"/>
      <c r="T26" s="21"/>
      <c r="U26" s="22"/>
      <c r="V26" s="23"/>
      <c r="W26" s="24"/>
      <c r="X26" s="24"/>
      <c r="Y26" s="24"/>
      <c r="Z26" s="24"/>
      <c r="AA26" s="10"/>
      <c r="AB26" s="10"/>
      <c r="AC26" s="10"/>
      <c r="AD26" s="10"/>
    </row>
    <row r="27" spans="2:30" ht="15.75">
      <c r="B27" s="871" t="s">
        <v>299</v>
      </c>
      <c r="C27" s="872"/>
      <c r="D27" s="225" t="s">
        <v>310</v>
      </c>
      <c r="E27" s="236" t="s">
        <v>68</v>
      </c>
      <c r="F27" s="227">
        <v>5</v>
      </c>
      <c r="G27" s="249">
        <v>12.85</v>
      </c>
      <c r="H27" s="403">
        <v>0</v>
      </c>
      <c r="I27" s="249">
        <v>12.85</v>
      </c>
      <c r="J27" s="131">
        <f t="shared" si="0"/>
        <v>64.25</v>
      </c>
      <c r="P27" s="10"/>
      <c r="Q27" s="22"/>
      <c r="R27" s="19"/>
      <c r="S27" s="20"/>
      <c r="T27" s="21"/>
      <c r="U27" s="22"/>
      <c r="V27" s="23"/>
      <c r="W27" s="24"/>
      <c r="X27" s="24"/>
      <c r="Y27" s="24"/>
      <c r="Z27" s="24"/>
      <c r="AA27" s="10"/>
      <c r="AB27" s="10"/>
      <c r="AC27" s="10"/>
      <c r="AD27" s="10"/>
    </row>
    <row r="28" spans="2:30" ht="15.75">
      <c r="B28" s="871" t="s">
        <v>300</v>
      </c>
      <c r="C28" s="872"/>
      <c r="D28" s="225" t="s">
        <v>311</v>
      </c>
      <c r="E28" s="236" t="s">
        <v>68</v>
      </c>
      <c r="F28" s="227">
        <v>2.5</v>
      </c>
      <c r="G28" s="249">
        <v>12.85</v>
      </c>
      <c r="H28" s="403">
        <v>0</v>
      </c>
      <c r="I28" s="249">
        <v>12.85</v>
      </c>
      <c r="J28" s="131">
        <f t="shared" si="0"/>
        <v>32.125</v>
      </c>
      <c r="P28" s="10"/>
      <c r="Q28" s="22"/>
      <c r="R28" s="19"/>
      <c r="S28" s="20"/>
      <c r="T28" s="21"/>
      <c r="U28" s="22"/>
      <c r="V28" s="23"/>
      <c r="W28" s="24"/>
      <c r="X28" s="24"/>
      <c r="Y28" s="24"/>
      <c r="Z28" s="24"/>
      <c r="AA28" s="10"/>
      <c r="AB28" s="10"/>
      <c r="AC28" s="10"/>
      <c r="AD28" s="10"/>
    </row>
    <row r="29" spans="2:30" ht="15.75">
      <c r="B29" s="129" t="s">
        <v>57</v>
      </c>
      <c r="C29" s="250" t="s">
        <v>43</v>
      </c>
      <c r="D29" s="234" t="s">
        <v>328</v>
      </c>
      <c r="E29" s="236"/>
      <c r="F29" s="227"/>
      <c r="G29" s="408"/>
      <c r="H29" s="239"/>
      <c r="I29" s="407"/>
      <c r="J29" s="144"/>
      <c r="P29" s="10"/>
      <c r="Q29" s="22"/>
      <c r="R29" s="19"/>
      <c r="S29" s="20"/>
      <c r="T29" s="21"/>
      <c r="U29" s="22"/>
      <c r="V29" s="23"/>
      <c r="W29" s="24"/>
      <c r="X29" s="24"/>
      <c r="Y29" s="24"/>
      <c r="Z29" s="24"/>
      <c r="AA29" s="10"/>
      <c r="AB29" s="10"/>
      <c r="AC29" s="10"/>
      <c r="AD29" s="10"/>
    </row>
    <row r="30" spans="2:30" ht="15.75">
      <c r="B30" s="871" t="s">
        <v>317</v>
      </c>
      <c r="C30" s="872"/>
      <c r="D30" s="404" t="s">
        <v>321</v>
      </c>
      <c r="E30" s="405" t="s">
        <v>68</v>
      </c>
      <c r="F30" s="227">
        <v>45</v>
      </c>
      <c r="G30" s="249">
        <v>25.02</v>
      </c>
      <c r="H30" s="239">
        <v>0</v>
      </c>
      <c r="I30" s="249">
        <v>25.02</v>
      </c>
      <c r="J30" s="131">
        <f t="shared" si="0"/>
        <v>1125.9000000000001</v>
      </c>
      <c r="P30" s="10"/>
      <c r="Q30" s="22"/>
      <c r="R30" s="19"/>
      <c r="S30" s="20"/>
      <c r="T30" s="21"/>
      <c r="U30" s="22"/>
      <c r="V30" s="23"/>
      <c r="W30" s="24"/>
      <c r="X30" s="24"/>
      <c r="Y30" s="24"/>
      <c r="Z30" s="24"/>
      <c r="AA30" s="10"/>
      <c r="AB30" s="10"/>
      <c r="AC30" s="10"/>
      <c r="AD30" s="10"/>
    </row>
    <row r="31" spans="2:30" ht="15.75">
      <c r="B31" s="871" t="s">
        <v>318</v>
      </c>
      <c r="C31" s="872"/>
      <c r="D31" s="404" t="s">
        <v>322</v>
      </c>
      <c r="E31" s="405" t="s">
        <v>68</v>
      </c>
      <c r="F31" s="227">
        <v>40</v>
      </c>
      <c r="G31" s="249">
        <v>10.79</v>
      </c>
      <c r="H31" s="239">
        <v>0</v>
      </c>
      <c r="I31" s="249">
        <v>10.79</v>
      </c>
      <c r="J31" s="131">
        <f t="shared" si="0"/>
        <v>431.59999999999997</v>
      </c>
      <c r="P31" s="10"/>
      <c r="Q31" s="22"/>
      <c r="R31" s="19"/>
      <c r="S31" s="20"/>
      <c r="T31" s="21"/>
      <c r="U31" s="22"/>
      <c r="V31" s="23"/>
      <c r="W31" s="24"/>
      <c r="X31" s="24"/>
      <c r="Y31" s="24"/>
      <c r="Z31" s="24"/>
      <c r="AA31" s="10"/>
      <c r="AB31" s="10"/>
      <c r="AC31" s="10"/>
      <c r="AD31" s="10"/>
    </row>
    <row r="32" spans="2:30" ht="15.75">
      <c r="B32" s="129" t="s">
        <v>319</v>
      </c>
      <c r="C32" s="250" t="s">
        <v>43</v>
      </c>
      <c r="D32" s="234" t="s">
        <v>286</v>
      </c>
      <c r="E32" s="236" t="s">
        <v>14</v>
      </c>
      <c r="F32" s="227">
        <v>5</v>
      </c>
      <c r="G32" s="409">
        <v>106.31</v>
      </c>
      <c r="H32" s="239">
        <v>0</v>
      </c>
      <c r="I32" s="407">
        <v>106.31</v>
      </c>
      <c r="J32" s="144">
        <f t="shared" ref="J32:J34" si="2">I32*F32</f>
        <v>531.54999999999995</v>
      </c>
      <c r="P32" s="10"/>
      <c r="Q32" s="22"/>
      <c r="R32" s="19"/>
      <c r="S32" s="20"/>
      <c r="T32" s="21"/>
      <c r="U32" s="22"/>
      <c r="V32" s="23"/>
      <c r="W32" s="24"/>
      <c r="X32" s="24"/>
      <c r="Y32" s="24"/>
      <c r="Z32" s="24"/>
      <c r="AA32" s="10"/>
      <c r="AB32" s="10"/>
      <c r="AC32" s="10"/>
      <c r="AD32" s="10"/>
    </row>
    <row r="33" spans="2:31" ht="15.75">
      <c r="B33" s="129" t="s">
        <v>320</v>
      </c>
      <c r="C33" s="250" t="s">
        <v>43</v>
      </c>
      <c r="D33" s="411" t="s">
        <v>329</v>
      </c>
      <c r="E33" s="405" t="s">
        <v>324</v>
      </c>
      <c r="F33" s="227">
        <v>160</v>
      </c>
      <c r="G33" s="406">
        <v>0</v>
      </c>
      <c r="H33" s="414">
        <v>50.29</v>
      </c>
      <c r="I33" s="414">
        <v>54.36</v>
      </c>
      <c r="J33" s="144">
        <f t="shared" si="2"/>
        <v>8697.6</v>
      </c>
      <c r="P33" s="10"/>
      <c r="Q33" s="22"/>
      <c r="R33" s="19"/>
      <c r="S33" s="20"/>
      <c r="T33" s="21"/>
      <c r="U33" s="22"/>
      <c r="V33" s="23"/>
      <c r="W33" s="24"/>
      <c r="X33" s="24"/>
      <c r="Y33" s="24"/>
      <c r="Z33" s="24"/>
      <c r="AA33" s="10"/>
      <c r="AB33" s="10"/>
      <c r="AC33" s="10"/>
      <c r="AD33" s="10"/>
    </row>
    <row r="34" spans="2:31" ht="15.75">
      <c r="B34" s="129" t="s">
        <v>323</v>
      </c>
      <c r="C34" s="250" t="s">
        <v>43</v>
      </c>
      <c r="D34" s="411" t="s">
        <v>330</v>
      </c>
      <c r="E34" s="405" t="s">
        <v>324</v>
      </c>
      <c r="F34" s="227">
        <v>480</v>
      </c>
      <c r="G34" s="410">
        <v>0</v>
      </c>
      <c r="H34" s="414" t="s">
        <v>471</v>
      </c>
      <c r="I34" s="414">
        <v>29.53</v>
      </c>
      <c r="J34" s="144">
        <f t="shared" si="2"/>
        <v>14174.400000000001</v>
      </c>
      <c r="P34" s="10"/>
      <c r="Q34" s="22"/>
      <c r="R34" s="19"/>
      <c r="S34" s="20"/>
      <c r="T34" s="21"/>
      <c r="U34" s="22"/>
      <c r="V34" s="23"/>
      <c r="W34" s="24"/>
      <c r="X34" s="24"/>
      <c r="Y34" s="24"/>
      <c r="Z34" s="24"/>
      <c r="AA34" s="10"/>
      <c r="AB34" s="10"/>
      <c r="AC34" s="10"/>
      <c r="AD34" s="10"/>
    </row>
    <row r="35" spans="2:31" ht="15.75">
      <c r="B35" s="133"/>
      <c r="C35" s="108"/>
      <c r="D35" s="80"/>
      <c r="E35" s="111"/>
      <c r="F35" s="177"/>
      <c r="G35" s="105"/>
      <c r="H35" s="113"/>
      <c r="I35" s="103" t="s">
        <v>23</v>
      </c>
      <c r="J35" s="134">
        <f>SUM(J9:J34)</f>
        <v>43021.995000000003</v>
      </c>
      <c r="P35" s="10"/>
      <c r="Q35" s="55"/>
      <c r="R35" s="13"/>
      <c r="S35" s="32"/>
      <c r="T35" s="47"/>
      <c r="U35" s="61"/>
      <c r="V35" s="30"/>
      <c r="W35" s="48"/>
      <c r="X35" s="48"/>
      <c r="Y35" s="31"/>
      <c r="Z35" s="35"/>
      <c r="AA35" s="62"/>
      <c r="AB35" s="62"/>
      <c r="AC35" s="62"/>
      <c r="AD35" s="62"/>
      <c r="AE35" s="63"/>
    </row>
    <row r="36" spans="2:31" ht="21.75" customHeight="1">
      <c r="B36" s="848" t="s">
        <v>48</v>
      </c>
      <c r="C36" s="849"/>
      <c r="D36" s="849"/>
      <c r="E36" s="849"/>
      <c r="F36" s="849"/>
      <c r="G36" s="849"/>
      <c r="H36" s="850"/>
      <c r="I36" s="125"/>
      <c r="J36" s="126">
        <f>SUM(J35)</f>
        <v>43021.995000000003</v>
      </c>
      <c r="P36" s="10"/>
      <c r="Q36" s="56"/>
      <c r="R36" s="13"/>
      <c r="S36" s="33"/>
      <c r="T36" s="73"/>
      <c r="U36" s="61"/>
      <c r="V36" s="66"/>
      <c r="W36" s="48"/>
      <c r="X36" s="48"/>
      <c r="Y36" s="31"/>
      <c r="Z36" s="35"/>
      <c r="AA36" s="62"/>
      <c r="AB36" s="62"/>
      <c r="AC36" s="62"/>
      <c r="AD36" s="62"/>
      <c r="AE36" s="63"/>
    </row>
    <row r="37" spans="2:31" ht="18" customHeight="1">
      <c r="B37" s="851" t="s">
        <v>34</v>
      </c>
      <c r="C37" s="852"/>
      <c r="D37" s="852"/>
      <c r="E37" s="852"/>
      <c r="F37" s="852"/>
      <c r="G37" s="852"/>
      <c r="H37" s="853"/>
      <c r="I37" s="77"/>
      <c r="J37" s="127">
        <f>J36*0.3</f>
        <v>12906.5985</v>
      </c>
      <c r="P37" s="10"/>
      <c r="Q37" s="56"/>
      <c r="R37" s="13"/>
      <c r="S37" s="46"/>
      <c r="T37" s="40"/>
      <c r="U37" s="39"/>
      <c r="V37" s="30"/>
      <c r="W37" s="72"/>
      <c r="X37" s="72"/>
      <c r="Y37" s="67"/>
      <c r="Z37" s="68"/>
      <c r="AA37" s="62"/>
      <c r="AB37" s="62"/>
      <c r="AC37" s="62"/>
      <c r="AD37" s="62"/>
      <c r="AE37" s="63"/>
    </row>
    <row r="38" spans="2:31" ht="20.25">
      <c r="B38" s="854" t="s">
        <v>32</v>
      </c>
      <c r="C38" s="855"/>
      <c r="D38" s="855"/>
      <c r="E38" s="855"/>
      <c r="F38" s="855"/>
      <c r="G38" s="855"/>
      <c r="H38" s="856"/>
      <c r="I38" s="157"/>
      <c r="J38" s="128">
        <f>SUM(J36:J37)</f>
        <v>55928.593500000003</v>
      </c>
      <c r="P38" s="10"/>
      <c r="Q38" s="60"/>
      <c r="R38" s="49"/>
      <c r="S38" s="50"/>
      <c r="T38" s="51"/>
      <c r="U38" s="27"/>
      <c r="V38" s="52"/>
      <c r="W38" s="53"/>
      <c r="X38" s="53"/>
      <c r="Y38" s="74"/>
      <c r="Z38" s="52"/>
      <c r="AA38" s="62"/>
      <c r="AB38" s="62"/>
      <c r="AC38" s="62"/>
      <c r="AD38" s="62"/>
      <c r="AE38" s="63"/>
    </row>
    <row r="39" spans="2:31" ht="18">
      <c r="B39" s="10"/>
      <c r="C39" s="10"/>
      <c r="D39" s="10"/>
      <c r="E39" s="174"/>
      <c r="F39" s="198"/>
      <c r="G39" s="151"/>
      <c r="H39" s="151"/>
      <c r="I39" s="151"/>
      <c r="J39" s="151"/>
      <c r="P39" s="10"/>
      <c r="Q39" s="56"/>
      <c r="R39" s="13"/>
      <c r="S39" s="50"/>
      <c r="T39" s="51"/>
      <c r="U39" s="27"/>
      <c r="V39" s="52"/>
      <c r="W39" s="53"/>
      <c r="X39" s="53"/>
      <c r="Y39" s="53"/>
      <c r="Z39" s="75"/>
      <c r="AA39" s="62"/>
      <c r="AB39" s="62"/>
      <c r="AC39" s="62"/>
      <c r="AD39" s="62"/>
      <c r="AE39" s="63"/>
    </row>
    <row r="40" spans="2:31" ht="18">
      <c r="B40" s="10"/>
      <c r="C40" s="10"/>
      <c r="D40" s="10"/>
      <c r="E40" s="174"/>
      <c r="F40" s="198"/>
      <c r="G40" s="151"/>
      <c r="H40" s="151"/>
      <c r="I40" s="151"/>
      <c r="J40" s="151"/>
      <c r="P40" s="10"/>
      <c r="Q40" s="56"/>
      <c r="R40" s="13"/>
      <c r="S40" s="50"/>
      <c r="T40" s="51"/>
      <c r="U40" s="27"/>
      <c r="V40" s="52"/>
      <c r="W40" s="53"/>
      <c r="X40" s="53"/>
      <c r="Y40" s="53"/>
      <c r="Z40" s="75"/>
      <c r="AA40" s="62"/>
      <c r="AB40" s="62"/>
      <c r="AC40" s="62"/>
      <c r="AD40" s="62"/>
      <c r="AE40" s="63"/>
    </row>
    <row r="41" spans="2:31">
      <c r="B41" s="10"/>
      <c r="C41" s="10"/>
      <c r="D41" s="10"/>
      <c r="I41" s="151"/>
      <c r="J41" s="151"/>
      <c r="N41" s="10"/>
      <c r="P41" s="10"/>
      <c r="Q41" s="10"/>
      <c r="R41" s="10"/>
      <c r="S41" s="10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3"/>
    </row>
    <row r="42" spans="2:31">
      <c r="I42" s="151"/>
      <c r="J42" s="151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2:31"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2:31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2:31"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2:31"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2:31">
      <c r="G47" s="176"/>
      <c r="H47" s="175" t="s">
        <v>44</v>
      </c>
      <c r="I47" s="175"/>
      <c r="J47" s="175" t="s">
        <v>45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</sheetData>
  <mergeCells count="22">
    <mergeCell ref="B15:C15"/>
    <mergeCell ref="B20:C20"/>
    <mergeCell ref="B36:H36"/>
    <mergeCell ref="B37:H37"/>
    <mergeCell ref="B30:C30"/>
    <mergeCell ref="B31:C31"/>
    <mergeCell ref="B38:H38"/>
    <mergeCell ref="B6:B7"/>
    <mergeCell ref="C6:C7"/>
    <mergeCell ref="D6:D7"/>
    <mergeCell ref="E6:E7"/>
    <mergeCell ref="F6:F7"/>
    <mergeCell ref="G6:J6"/>
    <mergeCell ref="B17:C17"/>
    <mergeCell ref="B18:C18"/>
    <mergeCell ref="B19:C19"/>
    <mergeCell ref="B21:C21"/>
    <mergeCell ref="B26:C26"/>
    <mergeCell ref="B27:C27"/>
    <mergeCell ref="B28:C28"/>
    <mergeCell ref="B24:C24"/>
    <mergeCell ref="B14:C14"/>
  </mergeCells>
  <printOptions horizontalCentered="1"/>
  <pageMargins left="0.51181102362204722" right="0.51181102362204722" top="1.1811023622047245" bottom="0.78740157480314965" header="0.31496062992125984" footer="0.31496062992125984"/>
  <pageSetup paperSize="9" scale="62" fitToHeight="0" orientation="landscape" r:id="rId1"/>
  <headerFooter>
    <oddHeader>&amp;L
SMA - Secretaria do Meio Ambiente
FF - Fundação Florestal&amp;C
Parque Estadual Jaraguá 
Revitalização da Área de Uso Público&amp;R
Planilha Orçamento
CPOS 171 - NOV/2017</oddHeader>
    <oddFooter>&amp;L&amp;F&amp;RPágina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E26"/>
  <sheetViews>
    <sheetView showGridLines="0" topLeftCell="A4" zoomScaleNormal="100" zoomScaleSheetLayoutView="100" workbookViewId="0">
      <selection activeCell="B41" sqref="B41"/>
    </sheetView>
  </sheetViews>
  <sheetFormatPr defaultRowHeight="12.75"/>
  <cols>
    <col min="1" max="1" width="2" style="7" customWidth="1"/>
    <col min="2" max="2" width="43.42578125" style="7" customWidth="1"/>
    <col min="3" max="3" width="23.140625" style="169" customWidth="1"/>
    <col min="4" max="4" width="3.5703125" style="7" customWidth="1"/>
    <col min="5" max="5" width="13.7109375" style="7" customWidth="1"/>
    <col min="6" max="16384" width="9.140625" style="7"/>
  </cols>
  <sheetData>
    <row r="6" spans="2:5" ht="15" customHeight="1">
      <c r="B6" s="299" t="s">
        <v>178</v>
      </c>
      <c r="C6" s="300" t="s">
        <v>179</v>
      </c>
    </row>
    <row r="7" spans="2:5" ht="15">
      <c r="B7" s="303" t="s">
        <v>180</v>
      </c>
      <c r="C7" s="305">
        <f>'Quiosque 1 Mod'!J57+'Quiosque 1 Mod'!J109+'Quiosque 1 Mod'!J160+'Quiosque 1 Mod'!J212+'Quiosque 1 Mod'!J263</f>
        <v>51303.875</v>
      </c>
      <c r="D7" s="799"/>
      <c r="E7" s="799"/>
    </row>
    <row r="8" spans="2:5" ht="15">
      <c r="B8" s="303" t="s">
        <v>181</v>
      </c>
      <c r="C8" s="305">
        <f>'Quiosque 2 Mod '!J42+'Quiosque 2 Mod '!J89</f>
        <v>20269.413999999997</v>
      </c>
      <c r="D8" s="799"/>
      <c r="E8" s="800"/>
    </row>
    <row r="9" spans="2:5" ht="15">
      <c r="B9" s="303" t="s">
        <v>182</v>
      </c>
      <c r="C9" s="305">
        <f>'Quiosque 4 Mod'!J40+'Quiosque 4 Mod'!J82+'Quiosque 4 Mod'!J125</f>
        <v>49584.728000000003</v>
      </c>
      <c r="D9" s="799"/>
      <c r="E9" s="799"/>
    </row>
    <row r="10" spans="2:5" ht="15">
      <c r="B10" s="303" t="s">
        <v>183</v>
      </c>
      <c r="C10" s="305">
        <f>Estacionamentos!J25</f>
        <v>33771.440000000002</v>
      </c>
      <c r="D10" s="799"/>
      <c r="E10" s="800"/>
    </row>
    <row r="11" spans="2:5" s="799" customFormat="1" ht="15">
      <c r="B11" s="303" t="s">
        <v>184</v>
      </c>
      <c r="C11" s="305">
        <f>Estacionamentos!J45</f>
        <v>2182.89</v>
      </c>
    </row>
    <row r="12" spans="2:5" ht="15">
      <c r="B12" s="303" t="s">
        <v>185</v>
      </c>
      <c r="C12" s="305">
        <f>Estacionamentos!J65</f>
        <v>1642.8899999999999</v>
      </c>
      <c r="D12" s="799"/>
      <c r="E12" s="800"/>
    </row>
    <row r="13" spans="2:5" ht="15">
      <c r="B13" s="303" t="s">
        <v>186</v>
      </c>
      <c r="C13" s="305">
        <f>Estacionamentos!J85</f>
        <v>1426.8899999999999</v>
      </c>
      <c r="D13" s="799"/>
      <c r="E13" s="800"/>
    </row>
    <row r="14" spans="2:5" ht="15">
      <c r="B14" s="303" t="s">
        <v>187</v>
      </c>
      <c r="C14" s="305">
        <f>Estacionamentos!J105</f>
        <v>1299.19</v>
      </c>
      <c r="D14" s="799"/>
      <c r="E14" s="800"/>
    </row>
    <row r="15" spans="2:5" ht="15">
      <c r="B15" s="304" t="s">
        <v>188</v>
      </c>
      <c r="C15" s="305">
        <f>'Academia 01 Playground'!J38</f>
        <v>44467.39</v>
      </c>
      <c r="D15" s="799"/>
      <c r="E15" s="800"/>
    </row>
    <row r="16" spans="2:5" ht="15">
      <c r="B16" s="304" t="s">
        <v>189</v>
      </c>
      <c r="C16" s="305">
        <f>'Academia 02 Quadra'!J52</f>
        <v>60980.182000000001</v>
      </c>
      <c r="D16" s="799"/>
      <c r="E16" s="800"/>
    </row>
    <row r="17" spans="2:5" ht="15">
      <c r="B17" s="304" t="s">
        <v>190</v>
      </c>
      <c r="C17" s="305">
        <f>'Academia 03 Portaria 2'!J32</f>
        <v>28807.84</v>
      </c>
      <c r="D17" s="799"/>
      <c r="E17" s="800"/>
    </row>
    <row r="18" spans="2:5" ht="15">
      <c r="B18" s="304" t="s">
        <v>191</v>
      </c>
      <c r="C18" s="305">
        <f>'Academia 04 Pico do Jaraguá'!J39</f>
        <v>41111.810000000005</v>
      </c>
      <c r="D18" s="799"/>
      <c r="E18" s="800"/>
    </row>
    <row r="19" spans="2:5" ht="15">
      <c r="B19" s="304" t="s">
        <v>192</v>
      </c>
      <c r="C19" s="305">
        <f>'Concha Acústica'!J46</f>
        <v>80613.285999999993</v>
      </c>
      <c r="D19" s="799"/>
      <c r="E19" s="800"/>
    </row>
    <row r="20" spans="2:5" ht="15">
      <c r="B20" s="304" t="s">
        <v>193</v>
      </c>
      <c r="C20" s="305">
        <f>'Cancela e Guarita'!J43</f>
        <v>16713.080600000001</v>
      </c>
      <c r="E20" s="9"/>
    </row>
    <row r="21" spans="2:5" ht="15">
      <c r="B21" s="304" t="s">
        <v>194</v>
      </c>
      <c r="C21" s="305">
        <f>'Trilha do Pai Zé'!J36</f>
        <v>43021.995000000003</v>
      </c>
      <c r="E21" s="9"/>
    </row>
    <row r="22" spans="2:5" ht="15">
      <c r="B22" s="801" t="s">
        <v>5</v>
      </c>
      <c r="C22" s="802">
        <f>SUM(C7:C21)</f>
        <v>477196.90060000005</v>
      </c>
    </row>
    <row r="23" spans="2:5" ht="15">
      <c r="B23" s="803" t="s">
        <v>34</v>
      </c>
      <c r="C23" s="804">
        <f>SUM(C22*0.3)</f>
        <v>143159.07018000001</v>
      </c>
    </row>
    <row r="24" spans="2:5" ht="15">
      <c r="B24" s="308" t="s">
        <v>195</v>
      </c>
      <c r="C24" s="307">
        <f>C22+C23</f>
        <v>620355.97078000009</v>
      </c>
    </row>
    <row r="25" spans="2:5">
      <c r="B25" s="301"/>
      <c r="C25" s="302"/>
    </row>
    <row r="26" spans="2:5">
      <c r="B26" s="301"/>
      <c r="C26" s="302"/>
    </row>
  </sheetData>
  <printOptions horizontalCentered="1"/>
  <pageMargins left="0.51181102362204722" right="0.51181102362204722" top="1.1811023622047245" bottom="0.78740157480314965" header="0.31496062992125984" footer="0.31496062992125984"/>
  <pageSetup paperSize="9" scale="62" fitToHeight="0" orientation="landscape" horizontalDpi="1200" verticalDpi="1200" r:id="rId1"/>
  <headerFooter>
    <oddHeader>&amp;L
SMA - Secretaria do Meio Ambiente
FF - Fundação Florestal&amp;C
Parque Estadual Jaraguá 
Revitalização da Área de Uso Público&amp;R
Planilha Orçamento
CPOS 171 - NOV/2017</oddHeader>
    <oddFooter>&amp;L&amp;F&amp;RPágina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AE273"/>
  <sheetViews>
    <sheetView showGridLines="0" tabSelected="1" view="pageLayout" topLeftCell="A241" zoomScaleNormal="100" zoomScaleSheetLayoutView="100" workbookViewId="0">
      <selection activeCell="D273" sqref="D273"/>
    </sheetView>
  </sheetViews>
  <sheetFormatPr defaultRowHeight="15"/>
  <cols>
    <col min="1" max="1" width="2.85546875" style="2" customWidth="1"/>
    <col min="2" max="2" width="9.140625" style="2" customWidth="1"/>
    <col min="3" max="3" width="12.7109375" style="2" customWidth="1"/>
    <col min="4" max="4" width="97.7109375" style="2" customWidth="1"/>
    <col min="5" max="5" width="9.140625" style="1"/>
    <col min="6" max="6" width="13.140625" style="1" customWidth="1"/>
    <col min="7" max="9" width="15.7109375" style="6" customWidth="1"/>
    <col min="10" max="10" width="24" style="6" customWidth="1"/>
    <col min="11" max="17" width="9.140625" style="2"/>
    <col min="18" max="18" width="16.7109375" style="2" customWidth="1"/>
    <col min="19" max="19" width="15" style="2" customWidth="1"/>
    <col min="20" max="16384" width="9.140625" style="2"/>
  </cols>
  <sheetData>
    <row r="6" spans="1:31" ht="18" customHeight="1">
      <c r="B6" s="857" t="s">
        <v>2</v>
      </c>
      <c r="C6" s="843" t="s">
        <v>3</v>
      </c>
      <c r="D6" s="843" t="s">
        <v>33</v>
      </c>
      <c r="E6" s="841" t="s">
        <v>4</v>
      </c>
      <c r="F6" s="843" t="s">
        <v>0</v>
      </c>
      <c r="G6" s="845" t="s">
        <v>1</v>
      </c>
      <c r="H6" s="846"/>
      <c r="I6" s="846"/>
      <c r="J6" s="847"/>
    </row>
    <row r="7" spans="1:31">
      <c r="B7" s="858"/>
      <c r="C7" s="844"/>
      <c r="D7" s="844"/>
      <c r="E7" s="842"/>
      <c r="F7" s="844"/>
      <c r="G7" s="4" t="s">
        <v>6</v>
      </c>
      <c r="H7" s="4" t="s">
        <v>7</v>
      </c>
      <c r="I7" s="122" t="s">
        <v>15</v>
      </c>
      <c r="J7" s="5" t="s">
        <v>5</v>
      </c>
    </row>
    <row r="8" spans="1:31">
      <c r="A8" s="10"/>
      <c r="B8" s="159">
        <v>1</v>
      </c>
      <c r="C8" s="146"/>
      <c r="D8" s="255" t="s">
        <v>111</v>
      </c>
      <c r="E8" s="148"/>
      <c r="F8" s="123"/>
      <c r="G8" s="124"/>
      <c r="H8" s="124"/>
      <c r="I8" s="149"/>
      <c r="J8" s="15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1">
      <c r="B9" s="129" t="s">
        <v>12</v>
      </c>
      <c r="C9" s="261" t="s">
        <v>73</v>
      </c>
      <c r="D9" s="262" t="s">
        <v>119</v>
      </c>
      <c r="E9" s="237" t="s">
        <v>67</v>
      </c>
      <c r="F9" s="263">
        <v>1</v>
      </c>
      <c r="G9" s="264">
        <v>0</v>
      </c>
      <c r="H9" s="264">
        <v>1020.13</v>
      </c>
      <c r="I9" s="264">
        <v>1020.13</v>
      </c>
      <c r="J9" s="131">
        <f>I9*F9</f>
        <v>1020.13</v>
      </c>
      <c r="P9" s="10"/>
      <c r="Q9" s="54"/>
      <c r="R9" s="13"/>
      <c r="S9" s="14"/>
      <c r="T9" s="15"/>
      <c r="U9" s="16"/>
      <c r="V9" s="17"/>
      <c r="W9" s="18"/>
      <c r="X9" s="18"/>
      <c r="Y9" s="18"/>
      <c r="Z9" s="36"/>
      <c r="AA9" s="10"/>
      <c r="AB9" s="10"/>
      <c r="AC9" s="10"/>
      <c r="AD9" s="10"/>
    </row>
    <row r="10" spans="1:31" ht="15.75">
      <c r="B10" s="130" t="s">
        <v>13</v>
      </c>
      <c r="C10" s="261" t="s">
        <v>73</v>
      </c>
      <c r="D10" s="262" t="s">
        <v>120</v>
      </c>
      <c r="E10" s="237" t="s">
        <v>67</v>
      </c>
      <c r="F10" s="416">
        <v>1</v>
      </c>
      <c r="G10" s="264">
        <v>0</v>
      </c>
      <c r="H10" s="264">
        <v>510.07</v>
      </c>
      <c r="I10" s="115">
        <v>510.07</v>
      </c>
      <c r="J10" s="131">
        <f t="shared" ref="J10:J11" si="0">I10*F10</f>
        <v>510.07</v>
      </c>
      <c r="P10" s="10"/>
      <c r="Q10" s="22"/>
      <c r="R10" s="19"/>
      <c r="S10" s="20"/>
      <c r="T10" s="21"/>
      <c r="U10" s="22"/>
      <c r="V10" s="23"/>
      <c r="W10" s="24"/>
      <c r="X10" s="24"/>
      <c r="Y10" s="24"/>
      <c r="Z10" s="24"/>
      <c r="AA10" s="10"/>
      <c r="AB10" s="10"/>
      <c r="AC10" s="10"/>
      <c r="AD10" s="10"/>
    </row>
    <row r="11" spans="1:31" ht="15.75">
      <c r="B11" s="132" t="s">
        <v>20</v>
      </c>
      <c r="C11" s="417" t="s">
        <v>331</v>
      </c>
      <c r="D11" s="418" t="s">
        <v>121</v>
      </c>
      <c r="E11" s="419" t="s">
        <v>21</v>
      </c>
      <c r="F11" s="420">
        <v>6</v>
      </c>
      <c r="G11" s="873">
        <v>270.42</v>
      </c>
      <c r="H11" s="873">
        <v>65.260000000000005</v>
      </c>
      <c r="I11" s="873">
        <v>335.68</v>
      </c>
      <c r="J11" s="131">
        <f t="shared" si="0"/>
        <v>2014.08</v>
      </c>
      <c r="P11" s="10"/>
      <c r="Q11" s="22"/>
      <c r="R11" s="19"/>
      <c r="S11" s="25"/>
      <c r="T11" s="26"/>
      <c r="U11" s="27"/>
      <c r="V11" s="28"/>
      <c r="W11" s="29"/>
      <c r="X11" s="29"/>
      <c r="Y11" s="29"/>
      <c r="Z11" s="29"/>
      <c r="AA11" s="10"/>
      <c r="AB11" s="10"/>
      <c r="AC11" s="10"/>
      <c r="AD11" s="10"/>
    </row>
    <row r="12" spans="1:31" ht="15.75">
      <c r="B12" s="133"/>
      <c r="C12" s="108"/>
      <c r="D12" s="80"/>
      <c r="E12" s="111"/>
      <c r="F12" s="334"/>
      <c r="G12" s="105"/>
      <c r="H12" s="113"/>
      <c r="I12" s="103" t="s">
        <v>23</v>
      </c>
      <c r="J12" s="134">
        <f>SUM(J9:J11)</f>
        <v>3544.2799999999997</v>
      </c>
      <c r="P12" s="10"/>
      <c r="Q12" s="55"/>
      <c r="R12" s="13"/>
      <c r="S12" s="32"/>
      <c r="T12" s="47"/>
      <c r="U12" s="61"/>
      <c r="V12" s="30"/>
      <c r="W12" s="48"/>
      <c r="X12" s="48"/>
      <c r="Y12" s="31"/>
      <c r="Z12" s="35"/>
      <c r="AA12" s="62"/>
      <c r="AB12" s="62"/>
      <c r="AC12" s="62"/>
      <c r="AD12" s="62"/>
      <c r="AE12" s="63"/>
    </row>
    <row r="13" spans="1:31" ht="15.75">
      <c r="B13" s="156">
        <v>2</v>
      </c>
      <c r="C13" s="109"/>
      <c r="D13" s="260" t="s">
        <v>108</v>
      </c>
      <c r="E13" s="92"/>
      <c r="F13" s="178"/>
      <c r="G13" s="112"/>
      <c r="H13" s="93"/>
      <c r="I13" s="154"/>
      <c r="J13" s="155"/>
      <c r="P13" s="10"/>
      <c r="Q13" s="55"/>
      <c r="R13" s="13"/>
      <c r="S13" s="32"/>
      <c r="T13" s="47"/>
      <c r="U13" s="61"/>
      <c r="V13" s="30"/>
      <c r="W13" s="48"/>
      <c r="X13" s="48"/>
      <c r="Y13" s="31"/>
      <c r="Z13" s="35"/>
      <c r="AA13" s="62"/>
      <c r="AB13" s="62"/>
      <c r="AC13" s="62"/>
      <c r="AD13" s="62"/>
      <c r="AE13" s="63"/>
    </row>
    <row r="14" spans="1:31" ht="15.75">
      <c r="B14" s="133" t="s">
        <v>8</v>
      </c>
      <c r="C14" s="421" t="s">
        <v>332</v>
      </c>
      <c r="D14" s="422" t="s">
        <v>153</v>
      </c>
      <c r="E14" s="423" t="s">
        <v>21</v>
      </c>
      <c r="F14" s="424">
        <v>16</v>
      </c>
      <c r="G14" s="873">
        <v>0</v>
      </c>
      <c r="H14" s="873">
        <v>17.32</v>
      </c>
      <c r="I14" s="873">
        <v>17.32</v>
      </c>
      <c r="J14" s="131">
        <f t="shared" ref="J14:J19" si="1">I14*F14</f>
        <v>277.12</v>
      </c>
      <c r="P14" s="10"/>
      <c r="Q14" s="55"/>
      <c r="R14" s="13"/>
      <c r="S14" s="32"/>
      <c r="T14" s="47"/>
      <c r="U14" s="61"/>
      <c r="V14" s="30"/>
      <c r="W14" s="48"/>
      <c r="X14" s="48"/>
      <c r="Y14" s="31"/>
      <c r="Z14" s="35"/>
      <c r="AA14" s="62"/>
      <c r="AB14" s="62"/>
      <c r="AC14" s="62"/>
      <c r="AD14" s="62"/>
      <c r="AE14" s="63"/>
    </row>
    <row r="15" spans="1:31" ht="15.75">
      <c r="B15" s="133" t="s">
        <v>9</v>
      </c>
      <c r="C15" s="777" t="s">
        <v>333</v>
      </c>
      <c r="D15" s="425" t="s">
        <v>334</v>
      </c>
      <c r="E15" s="426" t="s">
        <v>68</v>
      </c>
      <c r="F15" s="427">
        <v>10</v>
      </c>
      <c r="G15" s="873">
        <v>0</v>
      </c>
      <c r="H15" s="873">
        <v>3.15</v>
      </c>
      <c r="I15" s="873">
        <v>3.15</v>
      </c>
      <c r="J15" s="131">
        <f t="shared" si="1"/>
        <v>31.5</v>
      </c>
      <c r="P15" s="10"/>
      <c r="Q15" s="55"/>
      <c r="R15" s="13"/>
      <c r="S15" s="32"/>
      <c r="T15" s="47"/>
      <c r="U15" s="61"/>
      <c r="V15" s="30"/>
      <c r="W15" s="48"/>
      <c r="X15" s="48"/>
      <c r="Y15" s="31"/>
      <c r="Z15" s="35"/>
      <c r="AA15" s="62"/>
      <c r="AB15" s="62"/>
      <c r="AC15" s="62"/>
      <c r="AD15" s="62"/>
      <c r="AE15" s="63"/>
    </row>
    <row r="16" spans="1:31" ht="15.95" customHeight="1">
      <c r="B16" s="133" t="s">
        <v>10</v>
      </c>
      <c r="C16" s="428" t="s">
        <v>335</v>
      </c>
      <c r="D16" s="429" t="s">
        <v>336</v>
      </c>
      <c r="E16" s="430" t="s">
        <v>22</v>
      </c>
      <c r="F16" s="431">
        <v>1</v>
      </c>
      <c r="G16" s="783">
        <v>0</v>
      </c>
      <c r="H16" s="784">
        <v>58.6</v>
      </c>
      <c r="I16" s="784">
        <v>58.6</v>
      </c>
      <c r="J16" s="131">
        <f t="shared" si="1"/>
        <v>58.6</v>
      </c>
      <c r="P16" s="10"/>
      <c r="Q16" s="55"/>
      <c r="R16" s="13"/>
      <c r="S16" s="32"/>
      <c r="T16" s="47"/>
      <c r="U16" s="61"/>
      <c r="V16" s="30"/>
      <c r="W16" s="48"/>
      <c r="X16" s="48"/>
      <c r="Y16" s="31"/>
      <c r="Z16" s="35"/>
      <c r="AA16" s="62"/>
      <c r="AB16" s="62"/>
      <c r="AC16" s="62"/>
      <c r="AD16" s="62"/>
      <c r="AE16" s="63"/>
    </row>
    <row r="17" spans="2:31" ht="15.75">
      <c r="B17" s="133" t="s">
        <v>11</v>
      </c>
      <c r="C17" s="432" t="s">
        <v>337</v>
      </c>
      <c r="D17" s="433" t="s">
        <v>125</v>
      </c>
      <c r="E17" s="434" t="s">
        <v>21</v>
      </c>
      <c r="F17" s="435">
        <v>11.5</v>
      </c>
      <c r="G17" s="781">
        <v>0</v>
      </c>
      <c r="H17" s="782">
        <v>8.7899999999999991</v>
      </c>
      <c r="I17" s="782">
        <v>8.7899999999999991</v>
      </c>
      <c r="J17" s="131">
        <f t="shared" si="1"/>
        <v>101.08499999999999</v>
      </c>
      <c r="P17" s="10"/>
      <c r="Q17" s="55"/>
      <c r="R17" s="13"/>
      <c r="S17" s="32"/>
      <c r="T17" s="47"/>
      <c r="U17" s="61"/>
      <c r="V17" s="30"/>
      <c r="W17" s="48"/>
      <c r="X17" s="48"/>
      <c r="Y17" s="31"/>
      <c r="Z17" s="35"/>
      <c r="AA17" s="62"/>
      <c r="AB17" s="62"/>
      <c r="AC17" s="62"/>
      <c r="AD17" s="62"/>
      <c r="AE17" s="63"/>
    </row>
    <row r="18" spans="2:31" ht="15.75">
      <c r="B18" s="133" t="s">
        <v>35</v>
      </c>
      <c r="C18" s="777" t="s">
        <v>338</v>
      </c>
      <c r="D18" s="773" t="s">
        <v>339</v>
      </c>
      <c r="E18" s="436" t="s">
        <v>22</v>
      </c>
      <c r="F18" s="437">
        <v>1</v>
      </c>
      <c r="G18" s="781">
        <v>0</v>
      </c>
      <c r="H18" s="782">
        <v>293</v>
      </c>
      <c r="I18" s="782">
        <v>293</v>
      </c>
      <c r="J18" s="131">
        <f t="shared" si="1"/>
        <v>293</v>
      </c>
      <c r="P18" s="10"/>
      <c r="Q18" s="55"/>
      <c r="R18" s="13"/>
      <c r="S18" s="32"/>
      <c r="T18" s="47"/>
      <c r="U18" s="61"/>
      <c r="V18" s="30"/>
      <c r="W18" s="48"/>
      <c r="X18" s="48"/>
      <c r="Y18" s="31"/>
      <c r="Z18" s="35"/>
      <c r="AA18" s="62"/>
      <c r="AB18" s="62"/>
      <c r="AC18" s="62"/>
      <c r="AD18" s="62"/>
      <c r="AE18" s="63"/>
    </row>
    <row r="19" spans="2:31" ht="15.75">
      <c r="B19" s="133" t="s">
        <v>36</v>
      </c>
      <c r="C19" s="777" t="s">
        <v>340</v>
      </c>
      <c r="D19" s="438" t="s">
        <v>341</v>
      </c>
      <c r="E19" s="439" t="s">
        <v>14</v>
      </c>
      <c r="F19" s="440">
        <v>6</v>
      </c>
      <c r="G19" s="781">
        <v>0</v>
      </c>
      <c r="H19" s="782">
        <v>5.68</v>
      </c>
      <c r="I19" s="782">
        <v>5.68</v>
      </c>
      <c r="J19" s="131">
        <f t="shared" si="1"/>
        <v>34.08</v>
      </c>
      <c r="P19" s="10"/>
      <c r="Q19" s="55"/>
      <c r="R19" s="13"/>
      <c r="S19" s="32"/>
      <c r="T19" s="47"/>
      <c r="U19" s="61"/>
      <c r="V19" s="30"/>
      <c r="W19" s="48"/>
      <c r="X19" s="48"/>
      <c r="Y19" s="31"/>
      <c r="Z19" s="35"/>
      <c r="AA19" s="62"/>
      <c r="AB19" s="62"/>
      <c r="AC19" s="62"/>
      <c r="AD19" s="62"/>
      <c r="AE19" s="63"/>
    </row>
    <row r="20" spans="2:31" ht="15.75">
      <c r="B20" s="133"/>
      <c r="C20" s="108"/>
      <c r="D20" s="80"/>
      <c r="E20" s="152"/>
      <c r="F20" s="177"/>
      <c r="G20" s="105"/>
      <c r="H20" s="113"/>
      <c r="I20" s="103" t="s">
        <v>24</v>
      </c>
      <c r="J20" s="153">
        <f>SUM(J14:J19)</f>
        <v>795.3850000000001</v>
      </c>
      <c r="P20" s="10"/>
      <c r="Q20" s="55"/>
      <c r="R20" s="13"/>
      <c r="S20" s="32"/>
      <c r="T20" s="47"/>
      <c r="U20" s="61"/>
      <c r="V20" s="30"/>
      <c r="W20" s="48"/>
      <c r="X20" s="48"/>
      <c r="Y20" s="31"/>
      <c r="Z20" s="35"/>
      <c r="AA20" s="62"/>
      <c r="AB20" s="62"/>
      <c r="AC20" s="62"/>
      <c r="AD20" s="62"/>
      <c r="AE20" s="63"/>
    </row>
    <row r="21" spans="2:31" ht="15.75">
      <c r="B21" s="135">
        <v>3</v>
      </c>
      <c r="C21" s="109"/>
      <c r="D21" s="110" t="s">
        <v>109</v>
      </c>
      <c r="E21" s="92"/>
      <c r="F21" s="178"/>
      <c r="G21" s="112"/>
      <c r="H21" s="93"/>
      <c r="I21" s="114"/>
      <c r="J21" s="331"/>
      <c r="P21" s="10"/>
      <c r="Q21" s="55"/>
      <c r="R21" s="13"/>
      <c r="S21" s="32"/>
      <c r="T21" s="47"/>
      <c r="U21" s="27"/>
      <c r="V21" s="34"/>
      <c r="W21" s="48"/>
      <c r="X21" s="48"/>
      <c r="Y21" s="31"/>
      <c r="Z21" s="35"/>
      <c r="AA21" s="62"/>
      <c r="AB21" s="62"/>
      <c r="AC21" s="62"/>
      <c r="AD21" s="62"/>
      <c r="AE21" s="63"/>
    </row>
    <row r="22" spans="2:31" ht="15.75">
      <c r="B22" s="204" t="s">
        <v>25</v>
      </c>
      <c r="C22" s="777" t="s">
        <v>342</v>
      </c>
      <c r="D22" s="441" t="s">
        <v>343</v>
      </c>
      <c r="E22" s="442" t="s">
        <v>21</v>
      </c>
      <c r="F22" s="443">
        <v>8</v>
      </c>
      <c r="G22" s="873">
        <v>73.959999999999994</v>
      </c>
      <c r="H22" s="873">
        <v>47.24</v>
      </c>
      <c r="I22" s="873">
        <v>121.2</v>
      </c>
      <c r="J22" s="131">
        <f t="shared" ref="J22:J48" si="2">I22*F22</f>
        <v>969.6</v>
      </c>
      <c r="P22" s="10"/>
      <c r="Q22" s="55"/>
      <c r="R22" s="13"/>
      <c r="S22" s="32"/>
      <c r="T22" s="47"/>
      <c r="U22" s="27"/>
      <c r="V22" s="34"/>
      <c r="W22" s="48"/>
      <c r="X22" s="48"/>
      <c r="Y22" s="31"/>
      <c r="Z22" s="35"/>
      <c r="AA22" s="62"/>
      <c r="AB22" s="62"/>
      <c r="AC22" s="62"/>
      <c r="AD22" s="62"/>
      <c r="AE22" s="63"/>
    </row>
    <row r="23" spans="2:31" ht="15.75">
      <c r="B23" s="204" t="s">
        <v>26</v>
      </c>
      <c r="C23" s="777" t="s">
        <v>344</v>
      </c>
      <c r="D23" s="444" t="s">
        <v>345</v>
      </c>
      <c r="E23" s="445" t="s">
        <v>22</v>
      </c>
      <c r="F23" s="446">
        <v>0.5</v>
      </c>
      <c r="G23" s="873">
        <v>212.98</v>
      </c>
      <c r="H23" s="873">
        <v>87.9</v>
      </c>
      <c r="I23" s="873">
        <v>300.88</v>
      </c>
      <c r="J23" s="131">
        <f t="shared" si="2"/>
        <v>150.44</v>
      </c>
      <c r="P23" s="10"/>
      <c r="Q23" s="55"/>
      <c r="R23" s="13"/>
      <c r="S23" s="32"/>
      <c r="T23" s="47"/>
      <c r="U23" s="27"/>
      <c r="V23" s="34"/>
      <c r="W23" s="48"/>
      <c r="X23" s="48"/>
      <c r="Y23" s="31"/>
      <c r="Z23" s="35"/>
      <c r="AA23" s="62"/>
      <c r="AB23" s="62"/>
      <c r="AC23" s="62"/>
      <c r="AD23" s="62"/>
      <c r="AE23" s="63"/>
    </row>
    <row r="24" spans="2:31" ht="15.75">
      <c r="B24" s="204" t="s">
        <v>46</v>
      </c>
      <c r="C24" s="447" t="s">
        <v>346</v>
      </c>
      <c r="D24" s="448" t="s">
        <v>347</v>
      </c>
      <c r="E24" s="449" t="s">
        <v>22</v>
      </c>
      <c r="F24" s="450">
        <v>0.5</v>
      </c>
      <c r="G24" s="783">
        <v>0</v>
      </c>
      <c r="H24" s="784">
        <v>123.4</v>
      </c>
      <c r="I24" s="784">
        <v>123.4</v>
      </c>
      <c r="J24" s="131">
        <f t="shared" si="2"/>
        <v>61.7</v>
      </c>
      <c r="P24" s="10"/>
      <c r="Q24" s="55"/>
      <c r="R24" s="13"/>
      <c r="S24" s="32"/>
      <c r="T24" s="47"/>
      <c r="U24" s="27"/>
      <c r="V24" s="34"/>
      <c r="W24" s="48"/>
      <c r="X24" s="48"/>
      <c r="Y24" s="31"/>
      <c r="Z24" s="35"/>
      <c r="AA24" s="62"/>
      <c r="AB24" s="62"/>
      <c r="AC24" s="62"/>
      <c r="AD24" s="62"/>
      <c r="AE24" s="63"/>
    </row>
    <row r="25" spans="2:31" ht="15.75">
      <c r="B25" s="204" t="s">
        <v>65</v>
      </c>
      <c r="C25" s="451" t="s">
        <v>348</v>
      </c>
      <c r="D25" s="452" t="s">
        <v>349</v>
      </c>
      <c r="E25" s="453" t="s">
        <v>21</v>
      </c>
      <c r="F25" s="454">
        <v>6.5</v>
      </c>
      <c r="G25" s="873">
        <v>26.15</v>
      </c>
      <c r="H25" s="873">
        <v>25.76</v>
      </c>
      <c r="I25" s="873">
        <v>51.91</v>
      </c>
      <c r="J25" s="131">
        <f t="shared" si="2"/>
        <v>337.41499999999996</v>
      </c>
      <c r="P25" s="10"/>
      <c r="Q25" s="55"/>
      <c r="R25" s="13"/>
      <c r="S25" s="32"/>
      <c r="T25" s="47"/>
      <c r="U25" s="27"/>
      <c r="V25" s="34"/>
      <c r="W25" s="48"/>
      <c r="X25" s="48"/>
      <c r="Y25" s="31"/>
      <c r="Z25" s="35"/>
      <c r="AA25" s="62"/>
      <c r="AB25" s="62"/>
      <c r="AC25" s="62"/>
      <c r="AD25" s="62"/>
      <c r="AE25" s="63"/>
    </row>
    <row r="26" spans="2:31" ht="15.75">
      <c r="B26" s="204" t="s">
        <v>127</v>
      </c>
      <c r="C26" s="455" t="s">
        <v>350</v>
      </c>
      <c r="D26" s="456" t="s">
        <v>147</v>
      </c>
      <c r="E26" s="457" t="s">
        <v>21</v>
      </c>
      <c r="F26" s="458">
        <v>6.5</v>
      </c>
      <c r="G26" s="873">
        <v>1.26</v>
      </c>
      <c r="H26" s="873">
        <v>3.42</v>
      </c>
      <c r="I26" s="873">
        <v>4.68</v>
      </c>
      <c r="J26" s="131">
        <f t="shared" si="2"/>
        <v>30.419999999999998</v>
      </c>
      <c r="P26" s="10"/>
      <c r="Q26" s="55"/>
      <c r="R26" s="13"/>
      <c r="S26" s="32"/>
      <c r="T26" s="47"/>
      <c r="U26" s="27"/>
      <c r="V26" s="34"/>
      <c r="W26" s="48"/>
      <c r="X26" s="48"/>
      <c r="Y26" s="31"/>
      <c r="Z26" s="35"/>
      <c r="AA26" s="62"/>
      <c r="AB26" s="62"/>
      <c r="AC26" s="62"/>
      <c r="AD26" s="62"/>
      <c r="AE26" s="63"/>
    </row>
    <row r="27" spans="2:31" ht="15.75">
      <c r="B27" s="204" t="s">
        <v>128</v>
      </c>
      <c r="C27" s="459" t="s">
        <v>351</v>
      </c>
      <c r="D27" s="460" t="s">
        <v>148</v>
      </c>
      <c r="E27" s="461" t="s">
        <v>21</v>
      </c>
      <c r="F27" s="462">
        <v>6.5</v>
      </c>
      <c r="G27" s="873">
        <v>4.91</v>
      </c>
      <c r="H27" s="873">
        <v>9.41</v>
      </c>
      <c r="I27" s="873">
        <v>14.32</v>
      </c>
      <c r="J27" s="131">
        <f t="shared" si="2"/>
        <v>93.08</v>
      </c>
      <c r="P27" s="10"/>
      <c r="Q27" s="55"/>
      <c r="R27" s="13"/>
      <c r="S27" s="32"/>
      <c r="T27" s="47"/>
      <c r="U27" s="27"/>
      <c r="V27" s="34"/>
      <c r="W27" s="48"/>
      <c r="X27" s="48"/>
      <c r="Y27" s="31"/>
      <c r="Z27" s="35"/>
      <c r="AA27" s="62"/>
      <c r="AB27" s="62"/>
      <c r="AC27" s="62"/>
      <c r="AD27" s="62"/>
      <c r="AE27" s="63"/>
    </row>
    <row r="28" spans="2:31" ht="15.75">
      <c r="B28" s="204" t="s">
        <v>129</v>
      </c>
      <c r="C28" s="463" t="s">
        <v>352</v>
      </c>
      <c r="D28" s="464" t="s">
        <v>149</v>
      </c>
      <c r="E28" s="465" t="s">
        <v>21</v>
      </c>
      <c r="F28" s="466">
        <v>6.5</v>
      </c>
      <c r="G28" s="873">
        <v>1.04</v>
      </c>
      <c r="H28" s="873">
        <v>8.1</v>
      </c>
      <c r="I28" s="873">
        <v>9.14</v>
      </c>
      <c r="J28" s="131">
        <f t="shared" si="2"/>
        <v>59.410000000000004</v>
      </c>
      <c r="P28" s="10"/>
      <c r="Q28" s="55"/>
      <c r="R28" s="13"/>
      <c r="S28" s="32"/>
      <c r="T28" s="47"/>
      <c r="U28" s="27"/>
      <c r="V28" s="34"/>
      <c r="W28" s="48"/>
      <c r="X28" s="48"/>
      <c r="Y28" s="31"/>
      <c r="Z28" s="35"/>
      <c r="AA28" s="62"/>
      <c r="AB28" s="62"/>
      <c r="AC28" s="62"/>
      <c r="AD28" s="62"/>
      <c r="AE28" s="63"/>
    </row>
    <row r="29" spans="2:31" ht="15.75">
      <c r="B29" s="204" t="s">
        <v>228</v>
      </c>
      <c r="C29" s="467" t="s">
        <v>353</v>
      </c>
      <c r="D29" s="468" t="s">
        <v>354</v>
      </c>
      <c r="E29" s="469" t="s">
        <v>21</v>
      </c>
      <c r="F29" s="470">
        <v>6.5</v>
      </c>
      <c r="G29" s="873">
        <v>6.14</v>
      </c>
      <c r="H29" s="873">
        <v>13.94</v>
      </c>
      <c r="I29" s="873">
        <v>20.079999999999998</v>
      </c>
      <c r="J29" s="131">
        <f t="shared" si="2"/>
        <v>130.51999999999998</v>
      </c>
      <c r="P29" s="10"/>
      <c r="Q29" s="55"/>
      <c r="R29" s="13"/>
      <c r="S29" s="14"/>
      <c r="T29" s="64"/>
      <c r="U29" s="65"/>
      <c r="V29" s="66"/>
      <c r="W29" s="35"/>
      <c r="X29" s="35"/>
      <c r="Y29" s="67"/>
      <c r="Z29" s="68"/>
      <c r="AA29" s="62"/>
      <c r="AB29" s="62"/>
      <c r="AC29" s="62"/>
      <c r="AD29" s="62"/>
      <c r="AE29" s="63"/>
    </row>
    <row r="30" spans="2:31" ht="15.75">
      <c r="B30" s="204" t="s">
        <v>229</v>
      </c>
      <c r="C30" s="471" t="s">
        <v>355</v>
      </c>
      <c r="D30" s="472" t="s">
        <v>356</v>
      </c>
      <c r="E30" s="473" t="s">
        <v>21</v>
      </c>
      <c r="F30" s="474">
        <v>11.5</v>
      </c>
      <c r="G30" s="873">
        <v>5</v>
      </c>
      <c r="H30" s="873">
        <v>17.82</v>
      </c>
      <c r="I30" s="873">
        <v>22.82</v>
      </c>
      <c r="J30" s="131">
        <f t="shared" si="2"/>
        <v>262.43</v>
      </c>
      <c r="P30" s="10"/>
      <c r="Q30" s="55"/>
      <c r="R30" s="13"/>
      <c r="S30" s="14"/>
      <c r="T30" s="64"/>
      <c r="U30" s="65"/>
      <c r="V30" s="66"/>
      <c r="W30" s="35"/>
      <c r="X30" s="35"/>
      <c r="Y30" s="67"/>
      <c r="Z30" s="68"/>
      <c r="AA30" s="62"/>
      <c r="AB30" s="62"/>
      <c r="AC30" s="62"/>
      <c r="AD30" s="62"/>
      <c r="AE30" s="63"/>
    </row>
    <row r="31" spans="2:31" ht="15.75">
      <c r="B31" s="204" t="s">
        <v>133</v>
      </c>
      <c r="C31" s="476" t="s">
        <v>358</v>
      </c>
      <c r="D31" s="477" t="s">
        <v>359</v>
      </c>
      <c r="E31" s="478" t="s">
        <v>68</v>
      </c>
      <c r="F31" s="479">
        <v>0.5</v>
      </c>
      <c r="G31" s="873">
        <v>3.6</v>
      </c>
      <c r="H31" s="873">
        <v>36.68</v>
      </c>
      <c r="I31" s="873">
        <v>40.28</v>
      </c>
      <c r="J31" s="131">
        <f t="shared" si="2"/>
        <v>20.14</v>
      </c>
      <c r="P31" s="10"/>
      <c r="Q31" s="55"/>
      <c r="R31" s="13"/>
      <c r="S31" s="14"/>
      <c r="T31" s="64"/>
      <c r="U31" s="65"/>
      <c r="V31" s="66"/>
      <c r="W31" s="35"/>
      <c r="X31" s="35"/>
      <c r="Y31" s="67"/>
      <c r="Z31" s="68"/>
      <c r="AA31" s="62"/>
      <c r="AB31" s="62"/>
      <c r="AC31" s="62"/>
      <c r="AD31" s="62"/>
      <c r="AE31" s="63"/>
    </row>
    <row r="32" spans="2:31" ht="30">
      <c r="B32" s="204" t="s">
        <v>134</v>
      </c>
      <c r="C32" s="475" t="s">
        <v>357</v>
      </c>
      <c r="D32" s="3" t="s">
        <v>213</v>
      </c>
      <c r="E32" s="11" t="s">
        <v>21</v>
      </c>
      <c r="F32" s="253">
        <v>31</v>
      </c>
      <c r="G32" s="873">
        <v>4.5999999999999996</v>
      </c>
      <c r="H32" s="873">
        <v>10.19</v>
      </c>
      <c r="I32" s="873">
        <v>14.79</v>
      </c>
      <c r="J32" s="131">
        <f t="shared" si="2"/>
        <v>458.48999999999995</v>
      </c>
      <c r="P32" s="10"/>
      <c r="Q32" s="55"/>
      <c r="R32" s="13"/>
      <c r="S32" s="14"/>
      <c r="T32" s="64"/>
      <c r="U32" s="65"/>
      <c r="V32" s="66"/>
      <c r="W32" s="35"/>
      <c r="X32" s="35"/>
      <c r="Y32" s="67"/>
      <c r="Z32" s="68"/>
      <c r="AA32" s="62"/>
      <c r="AB32" s="62"/>
      <c r="AC32" s="62"/>
      <c r="AD32" s="62"/>
      <c r="AE32" s="63"/>
    </row>
    <row r="33" spans="2:31" ht="15.75">
      <c r="B33" s="204" t="s">
        <v>137</v>
      </c>
      <c r="C33" s="480" t="s">
        <v>360</v>
      </c>
      <c r="D33" s="481" t="s">
        <v>126</v>
      </c>
      <c r="E33" s="482" t="s">
        <v>21</v>
      </c>
      <c r="F33" s="483">
        <v>21</v>
      </c>
      <c r="G33" s="873">
        <v>52.29</v>
      </c>
      <c r="H33" s="873">
        <v>39.36</v>
      </c>
      <c r="I33" s="873">
        <v>91.65</v>
      </c>
      <c r="J33" s="131">
        <f t="shared" si="2"/>
        <v>1924.65</v>
      </c>
      <c r="P33" s="10"/>
      <c r="Q33" s="55"/>
      <c r="R33" s="13"/>
      <c r="S33" s="14"/>
      <c r="T33" s="64"/>
      <c r="U33" s="65"/>
      <c r="V33" s="66"/>
      <c r="W33" s="35"/>
      <c r="X33" s="35"/>
      <c r="Y33" s="67"/>
      <c r="Z33" s="68"/>
      <c r="AA33" s="62"/>
      <c r="AB33" s="62"/>
      <c r="AC33" s="62"/>
      <c r="AD33" s="62"/>
      <c r="AE33" s="63"/>
    </row>
    <row r="34" spans="2:31" ht="15.75">
      <c r="B34" s="204" t="s">
        <v>138</v>
      </c>
      <c r="C34" s="484" t="s">
        <v>361</v>
      </c>
      <c r="D34" s="485" t="s">
        <v>131</v>
      </c>
      <c r="E34" s="486" t="s">
        <v>21</v>
      </c>
      <c r="F34" s="487">
        <v>21</v>
      </c>
      <c r="G34" s="873">
        <v>18.559999999999999</v>
      </c>
      <c r="H34" s="873">
        <v>22.85</v>
      </c>
      <c r="I34" s="873">
        <v>41.41</v>
      </c>
      <c r="J34" s="131">
        <f t="shared" si="2"/>
        <v>869.6099999999999</v>
      </c>
      <c r="P34" s="10"/>
      <c r="Q34" s="55"/>
      <c r="R34" s="13"/>
      <c r="S34" s="14"/>
      <c r="T34" s="64"/>
      <c r="U34" s="65"/>
      <c r="V34" s="66"/>
      <c r="W34" s="35"/>
      <c r="X34" s="35"/>
      <c r="Y34" s="67"/>
      <c r="Z34" s="68"/>
      <c r="AA34" s="62"/>
      <c r="AB34" s="62"/>
      <c r="AC34" s="62"/>
      <c r="AD34" s="62"/>
      <c r="AE34" s="63"/>
    </row>
    <row r="35" spans="2:31" ht="15.75">
      <c r="B35" s="204" t="s">
        <v>144</v>
      </c>
      <c r="C35" s="488" t="s">
        <v>362</v>
      </c>
      <c r="D35" s="489" t="s">
        <v>363</v>
      </c>
      <c r="E35" s="490" t="s">
        <v>68</v>
      </c>
      <c r="F35" s="491">
        <v>5.5</v>
      </c>
      <c r="G35" s="873">
        <v>7.2</v>
      </c>
      <c r="H35" s="873">
        <v>12.6</v>
      </c>
      <c r="I35" s="873">
        <v>19.8</v>
      </c>
      <c r="J35" s="131">
        <f t="shared" si="2"/>
        <v>108.9</v>
      </c>
      <c r="P35" s="10"/>
      <c r="Q35" s="55"/>
      <c r="R35" s="13"/>
      <c r="S35" s="14"/>
      <c r="T35" s="64"/>
      <c r="U35" s="65"/>
      <c r="V35" s="66"/>
      <c r="W35" s="35"/>
      <c r="X35" s="35"/>
      <c r="Y35" s="67"/>
      <c r="Z35" s="68"/>
      <c r="AA35" s="62"/>
      <c r="AB35" s="62"/>
      <c r="AC35" s="62"/>
      <c r="AD35" s="62"/>
      <c r="AE35" s="63"/>
    </row>
    <row r="36" spans="2:31" ht="30">
      <c r="B36" s="204" t="s">
        <v>145</v>
      </c>
      <c r="C36" s="270" t="s">
        <v>136</v>
      </c>
      <c r="D36" s="210" t="s">
        <v>139</v>
      </c>
      <c r="E36" s="274" t="s">
        <v>14</v>
      </c>
      <c r="F36" s="227">
        <v>1</v>
      </c>
      <c r="G36" s="276">
        <v>826.31</v>
      </c>
      <c r="H36" s="276">
        <v>0</v>
      </c>
      <c r="I36" s="115">
        <f t="shared" ref="I36:I40" si="3">SUM(G36:H36)</f>
        <v>826.31</v>
      </c>
      <c r="J36" s="131">
        <f t="shared" si="2"/>
        <v>826.31</v>
      </c>
      <c r="P36" s="10"/>
      <c r="Q36" s="55"/>
      <c r="R36" s="13"/>
      <c r="S36" s="14"/>
      <c r="T36" s="64"/>
      <c r="U36" s="65"/>
      <c r="V36" s="66"/>
      <c r="W36" s="35"/>
      <c r="X36" s="35"/>
      <c r="Y36" s="67"/>
      <c r="Z36" s="68"/>
      <c r="AA36" s="62"/>
      <c r="AB36" s="62"/>
      <c r="AC36" s="62"/>
      <c r="AD36" s="62"/>
      <c r="AE36" s="63"/>
    </row>
    <row r="37" spans="2:31" ht="15.75">
      <c r="B37" s="204" t="s">
        <v>146</v>
      </c>
      <c r="C37" s="279" t="s">
        <v>136</v>
      </c>
      <c r="D37" s="281" t="s">
        <v>140</v>
      </c>
      <c r="E37" s="274" t="s">
        <v>14</v>
      </c>
      <c r="F37" s="282">
        <v>1</v>
      </c>
      <c r="G37" s="314">
        <v>45.91</v>
      </c>
      <c r="H37" s="314">
        <v>0</v>
      </c>
      <c r="I37" s="115">
        <f t="shared" si="3"/>
        <v>45.91</v>
      </c>
      <c r="J37" s="131">
        <f t="shared" si="2"/>
        <v>45.91</v>
      </c>
      <c r="P37" s="10"/>
      <c r="Q37" s="55"/>
      <c r="R37" s="13"/>
      <c r="S37" s="14"/>
      <c r="T37" s="64"/>
      <c r="U37" s="65"/>
      <c r="V37" s="66"/>
      <c r="W37" s="35"/>
      <c r="X37" s="35"/>
      <c r="Y37" s="67"/>
      <c r="Z37" s="68"/>
      <c r="AA37" s="62"/>
      <c r="AB37" s="62"/>
      <c r="AC37" s="62"/>
      <c r="AD37" s="62"/>
      <c r="AE37" s="63"/>
    </row>
    <row r="38" spans="2:31" ht="15.75">
      <c r="B38" s="204" t="s">
        <v>150</v>
      </c>
      <c r="C38" s="280" t="s">
        <v>136</v>
      </c>
      <c r="D38" s="278" t="s">
        <v>141</v>
      </c>
      <c r="E38" s="274" t="s">
        <v>14</v>
      </c>
      <c r="F38" s="282">
        <v>1</v>
      </c>
      <c r="G38" s="314">
        <v>89.77</v>
      </c>
      <c r="H38" s="314">
        <v>0</v>
      </c>
      <c r="I38" s="115">
        <f t="shared" si="3"/>
        <v>89.77</v>
      </c>
      <c r="J38" s="131">
        <f t="shared" si="2"/>
        <v>89.77</v>
      </c>
      <c r="P38" s="10"/>
      <c r="Q38" s="55"/>
      <c r="R38" s="13"/>
      <c r="S38" s="14"/>
      <c r="T38" s="64"/>
      <c r="U38" s="65"/>
      <c r="V38" s="66"/>
      <c r="W38" s="35"/>
      <c r="X38" s="35"/>
      <c r="Y38" s="67"/>
      <c r="Z38" s="68"/>
      <c r="AA38" s="62"/>
      <c r="AB38" s="62"/>
      <c r="AC38" s="62"/>
      <c r="AD38" s="62"/>
      <c r="AE38" s="63"/>
    </row>
    <row r="39" spans="2:31" ht="15.75">
      <c r="B39" s="204" t="s">
        <v>151</v>
      </c>
      <c r="C39" s="270" t="s">
        <v>136</v>
      </c>
      <c r="D39" s="277" t="s">
        <v>142</v>
      </c>
      <c r="E39" s="274" t="s">
        <v>14</v>
      </c>
      <c r="F39" s="282">
        <v>2</v>
      </c>
      <c r="G39" s="785">
        <v>62.23</v>
      </c>
      <c r="H39" s="314">
        <v>0</v>
      </c>
      <c r="I39" s="115">
        <f>H39+G39</f>
        <v>62.23</v>
      </c>
      <c r="J39" s="131">
        <f t="shared" si="2"/>
        <v>124.46</v>
      </c>
      <c r="P39" s="10"/>
      <c r="Q39" s="55"/>
      <c r="R39" s="13"/>
      <c r="S39" s="14"/>
      <c r="T39" s="64"/>
      <c r="U39" s="65"/>
      <c r="V39" s="66"/>
      <c r="W39" s="35"/>
      <c r="X39" s="35"/>
      <c r="Y39" s="67"/>
      <c r="Z39" s="68"/>
      <c r="AA39" s="62"/>
      <c r="AB39" s="62"/>
      <c r="AC39" s="62"/>
      <c r="AD39" s="62"/>
      <c r="AE39" s="63"/>
    </row>
    <row r="40" spans="2:31" ht="15.75">
      <c r="B40" s="204" t="s">
        <v>152</v>
      </c>
      <c r="C40" s="270" t="s">
        <v>136</v>
      </c>
      <c r="D40" s="275" t="s">
        <v>143</v>
      </c>
      <c r="E40" s="274" t="s">
        <v>14</v>
      </c>
      <c r="F40" s="282">
        <v>1</v>
      </c>
      <c r="G40" s="786">
        <v>49.99</v>
      </c>
      <c r="H40" s="315">
        <v>0</v>
      </c>
      <c r="I40" s="115">
        <f t="shared" si="3"/>
        <v>49.99</v>
      </c>
      <c r="J40" s="131">
        <f t="shared" si="2"/>
        <v>49.99</v>
      </c>
      <c r="P40" s="10"/>
      <c r="Q40" s="55"/>
      <c r="R40" s="13"/>
      <c r="S40" s="14"/>
      <c r="T40" s="64"/>
      <c r="U40" s="65"/>
      <c r="V40" s="66"/>
      <c r="W40" s="35"/>
      <c r="X40" s="35"/>
      <c r="Y40" s="67"/>
      <c r="Z40" s="68"/>
      <c r="AA40" s="62"/>
      <c r="AB40" s="62"/>
      <c r="AC40" s="62"/>
      <c r="AD40" s="62"/>
      <c r="AE40" s="63"/>
    </row>
    <row r="41" spans="2:31" ht="15.75">
      <c r="B41" s="204" t="s">
        <v>156</v>
      </c>
      <c r="C41" s="492" t="s">
        <v>364</v>
      </c>
      <c r="D41" s="493" t="s">
        <v>366</v>
      </c>
      <c r="E41" s="494" t="s">
        <v>21</v>
      </c>
      <c r="F41" s="495">
        <v>0.4</v>
      </c>
      <c r="G41" s="873">
        <v>439.83</v>
      </c>
      <c r="H41" s="873">
        <v>61.7</v>
      </c>
      <c r="I41" s="873">
        <v>501.53</v>
      </c>
      <c r="J41" s="131">
        <f t="shared" si="2"/>
        <v>200.61199999999999</v>
      </c>
      <c r="P41" s="10"/>
      <c r="Q41" s="55"/>
      <c r="R41" s="13"/>
      <c r="S41" s="14"/>
      <c r="T41" s="64"/>
      <c r="U41" s="65"/>
      <c r="V41" s="66"/>
      <c r="W41" s="35"/>
      <c r="X41" s="35"/>
      <c r="Y41" s="67"/>
      <c r="Z41" s="68"/>
      <c r="AA41" s="62"/>
      <c r="AB41" s="62"/>
      <c r="AC41" s="62"/>
      <c r="AD41" s="62"/>
      <c r="AE41" s="63"/>
    </row>
    <row r="42" spans="2:31" ht="30">
      <c r="B42" s="204" t="s">
        <v>157</v>
      </c>
      <c r="C42" s="496" t="s">
        <v>367</v>
      </c>
      <c r="D42" s="497" t="s">
        <v>369</v>
      </c>
      <c r="E42" s="498" t="s">
        <v>21</v>
      </c>
      <c r="F42" s="499">
        <v>0.4</v>
      </c>
      <c r="G42" s="873">
        <v>9.76</v>
      </c>
      <c r="H42" s="873">
        <v>19.53</v>
      </c>
      <c r="I42" s="873">
        <v>29.29</v>
      </c>
      <c r="J42" s="131">
        <f t="shared" si="2"/>
        <v>11.716000000000001</v>
      </c>
      <c r="P42" s="10"/>
      <c r="Q42" s="55"/>
      <c r="R42" s="13"/>
      <c r="S42" s="14"/>
      <c r="T42" s="64"/>
      <c r="U42" s="65"/>
      <c r="V42" s="66"/>
      <c r="W42" s="35"/>
      <c r="X42" s="35"/>
      <c r="Y42" s="67"/>
      <c r="Z42" s="68"/>
      <c r="AA42" s="62"/>
      <c r="AB42" s="62"/>
      <c r="AC42" s="62"/>
      <c r="AD42" s="62"/>
      <c r="AE42" s="63"/>
    </row>
    <row r="43" spans="2:31" ht="15.75">
      <c r="B43" s="204" t="s">
        <v>158</v>
      </c>
      <c r="C43" s="500" t="s">
        <v>370</v>
      </c>
      <c r="D43" s="501" t="s">
        <v>371</v>
      </c>
      <c r="E43" s="502" t="s">
        <v>21</v>
      </c>
      <c r="F43" s="503">
        <v>1</v>
      </c>
      <c r="G43" s="873">
        <v>875.81</v>
      </c>
      <c r="H43" s="873">
        <v>64.8</v>
      </c>
      <c r="I43" s="873">
        <v>940.61</v>
      </c>
      <c r="J43" s="131">
        <f t="shared" si="2"/>
        <v>940.61</v>
      </c>
      <c r="P43" s="10"/>
      <c r="Q43" s="55"/>
      <c r="R43" s="13"/>
      <c r="S43" s="14"/>
      <c r="T43" s="64"/>
      <c r="U43" s="65"/>
      <c r="V43" s="66"/>
      <c r="W43" s="35"/>
      <c r="X43" s="35"/>
      <c r="Y43" s="67"/>
      <c r="Z43" s="68"/>
      <c r="AA43" s="62"/>
      <c r="AB43" s="62"/>
      <c r="AC43" s="62"/>
      <c r="AD43" s="62"/>
      <c r="AE43" s="63"/>
    </row>
    <row r="44" spans="2:31" ht="15.75">
      <c r="B44" s="204" t="s">
        <v>161</v>
      </c>
      <c r="C44" s="504" t="s">
        <v>372</v>
      </c>
      <c r="D44" s="505" t="s">
        <v>132</v>
      </c>
      <c r="E44" s="506" t="s">
        <v>14</v>
      </c>
      <c r="F44" s="507">
        <v>1</v>
      </c>
      <c r="G44" s="873">
        <v>151.22999999999999</v>
      </c>
      <c r="H44" s="873">
        <v>18.02</v>
      </c>
      <c r="I44" s="873">
        <v>169.25</v>
      </c>
      <c r="J44" s="131">
        <f t="shared" si="2"/>
        <v>169.25</v>
      </c>
      <c r="P44" s="10"/>
      <c r="Q44" s="55"/>
      <c r="R44" s="13"/>
      <c r="S44" s="14"/>
      <c r="T44" s="64"/>
      <c r="U44" s="65"/>
      <c r="V44" s="66"/>
      <c r="W44" s="35"/>
      <c r="X44" s="35"/>
      <c r="Y44" s="67"/>
      <c r="Z44" s="68"/>
      <c r="AA44" s="62"/>
      <c r="AB44" s="62"/>
      <c r="AC44" s="62"/>
      <c r="AD44" s="62"/>
      <c r="AE44" s="63"/>
    </row>
    <row r="45" spans="2:31" ht="15.75">
      <c r="B45" s="287" t="s">
        <v>230</v>
      </c>
      <c r="C45" s="508" t="s">
        <v>373</v>
      </c>
      <c r="D45" s="509" t="s">
        <v>130</v>
      </c>
      <c r="E45" s="510" t="s">
        <v>14</v>
      </c>
      <c r="F45" s="511">
        <v>1</v>
      </c>
      <c r="G45" s="873">
        <v>107.24</v>
      </c>
      <c r="H45" s="873">
        <v>13.65</v>
      </c>
      <c r="I45" s="873">
        <v>120.89</v>
      </c>
      <c r="J45" s="131">
        <f t="shared" si="2"/>
        <v>120.89</v>
      </c>
      <c r="P45" s="10"/>
      <c r="Q45" s="55"/>
      <c r="R45" s="13"/>
      <c r="S45" s="14"/>
      <c r="T45" s="64"/>
      <c r="U45" s="65"/>
      <c r="V45" s="66"/>
      <c r="W45" s="35"/>
      <c r="X45" s="35"/>
      <c r="Y45" s="67"/>
      <c r="Z45" s="68"/>
      <c r="AA45" s="62"/>
      <c r="AB45" s="62"/>
      <c r="AC45" s="62"/>
      <c r="AD45" s="62"/>
      <c r="AE45" s="63"/>
    </row>
    <row r="46" spans="2:31" ht="30">
      <c r="B46" s="356" t="s">
        <v>239</v>
      </c>
      <c r="C46" s="787" t="s">
        <v>425</v>
      </c>
      <c r="D46" s="365" t="s">
        <v>240</v>
      </c>
      <c r="E46" s="364" t="s">
        <v>14</v>
      </c>
      <c r="F46" s="334">
        <v>6</v>
      </c>
      <c r="G46" s="873">
        <v>243.69</v>
      </c>
      <c r="H46" s="873">
        <v>12.56</v>
      </c>
      <c r="I46" s="873">
        <v>256.25</v>
      </c>
      <c r="J46" s="131">
        <f t="shared" si="2"/>
        <v>1537.5</v>
      </c>
      <c r="P46" s="10"/>
      <c r="Q46" s="55"/>
      <c r="R46" s="13"/>
      <c r="S46" s="14"/>
      <c r="T46" s="64"/>
      <c r="U46" s="65"/>
      <c r="V46" s="66"/>
      <c r="W46" s="35"/>
      <c r="X46" s="35"/>
      <c r="Y46" s="67"/>
      <c r="Z46" s="68"/>
      <c r="AA46" s="62"/>
      <c r="AB46" s="62"/>
      <c r="AC46" s="62"/>
      <c r="AD46" s="62"/>
      <c r="AE46" s="63"/>
    </row>
    <row r="47" spans="2:31" ht="15.95" customHeight="1">
      <c r="B47" s="204" t="s">
        <v>242</v>
      </c>
      <c r="C47" s="512" t="s">
        <v>374</v>
      </c>
      <c r="D47" s="513" t="s">
        <v>375</v>
      </c>
      <c r="E47" s="514" t="s">
        <v>14</v>
      </c>
      <c r="F47" s="515">
        <v>1</v>
      </c>
      <c r="G47" s="873">
        <v>8.4</v>
      </c>
      <c r="H47" s="873">
        <v>14.42</v>
      </c>
      <c r="I47" s="873">
        <v>22.82</v>
      </c>
      <c r="J47" s="131">
        <f t="shared" si="2"/>
        <v>22.82</v>
      </c>
      <c r="P47" s="10"/>
      <c r="Q47" s="55"/>
      <c r="R47" s="13"/>
      <c r="S47" s="14"/>
      <c r="T47" s="64"/>
      <c r="U47" s="65"/>
      <c r="V47" s="66"/>
      <c r="W47" s="35"/>
      <c r="X47" s="35"/>
      <c r="Y47" s="67"/>
      <c r="Z47" s="68"/>
      <c r="AA47" s="62"/>
      <c r="AB47" s="62"/>
      <c r="AC47" s="62"/>
      <c r="AD47" s="62"/>
      <c r="AE47" s="63"/>
    </row>
    <row r="48" spans="2:31" ht="15.95" customHeight="1">
      <c r="B48" s="204" t="s">
        <v>247</v>
      </c>
      <c r="C48" s="516" t="s">
        <v>376</v>
      </c>
      <c r="D48" s="517" t="s">
        <v>378</v>
      </c>
      <c r="E48" s="518" t="s">
        <v>14</v>
      </c>
      <c r="F48" s="519">
        <v>1</v>
      </c>
      <c r="G48" s="873">
        <v>147.68</v>
      </c>
      <c r="H48" s="873">
        <v>2.66</v>
      </c>
      <c r="I48" s="873">
        <v>150.34</v>
      </c>
      <c r="J48" s="131">
        <f t="shared" si="2"/>
        <v>150.34</v>
      </c>
      <c r="P48" s="10"/>
      <c r="Q48" s="55"/>
      <c r="R48" s="13"/>
      <c r="S48" s="14"/>
      <c r="T48" s="64"/>
      <c r="U48" s="65"/>
      <c r="V48" s="66"/>
      <c r="W48" s="35"/>
      <c r="X48" s="35"/>
      <c r="Y48" s="67"/>
      <c r="Z48" s="68"/>
      <c r="AA48" s="62"/>
      <c r="AB48" s="62"/>
      <c r="AC48" s="62"/>
      <c r="AD48" s="62"/>
      <c r="AE48" s="63"/>
    </row>
    <row r="49" spans="1:31" ht="15.75">
      <c r="B49" s="107"/>
      <c r="C49" s="269"/>
      <c r="D49" s="266"/>
      <c r="E49" s="267"/>
      <c r="F49" s="268"/>
      <c r="G49" s="187"/>
      <c r="H49" s="188"/>
      <c r="I49" s="102" t="s">
        <v>27</v>
      </c>
      <c r="J49" s="138">
        <f>SUM(J22:J48)</f>
        <v>9766.9830000000002</v>
      </c>
      <c r="P49" s="10"/>
      <c r="Q49" s="57"/>
      <c r="R49" s="37"/>
      <c r="S49" s="14"/>
      <c r="T49" s="70"/>
      <c r="U49" s="65"/>
      <c r="V49" s="66"/>
      <c r="W49" s="35"/>
      <c r="X49" s="35"/>
      <c r="Y49" s="31"/>
      <c r="Z49" s="35"/>
      <c r="AA49" s="62"/>
      <c r="AB49" s="62"/>
      <c r="AC49" s="62"/>
      <c r="AD49" s="62"/>
      <c r="AE49" s="63"/>
    </row>
    <row r="50" spans="1:31" ht="15.75">
      <c r="A50" s="10"/>
      <c r="B50" s="139">
        <v>4</v>
      </c>
      <c r="C50" s="101"/>
      <c r="D50" s="147" t="s">
        <v>41</v>
      </c>
      <c r="E50" s="99"/>
      <c r="F50" s="184"/>
      <c r="G50" s="100"/>
      <c r="H50" s="120"/>
      <c r="I50" s="98"/>
      <c r="J50" s="143"/>
      <c r="N50" s="10"/>
      <c r="P50" s="10"/>
      <c r="Q50" s="59"/>
      <c r="R50" s="38"/>
      <c r="S50" s="32"/>
      <c r="T50" s="47"/>
      <c r="U50" s="45"/>
      <c r="V50" s="44"/>
      <c r="W50" s="48"/>
      <c r="X50" s="48"/>
      <c r="Y50" s="31"/>
      <c r="Z50" s="35"/>
      <c r="AA50" s="62"/>
      <c r="AB50" s="62"/>
      <c r="AC50" s="62"/>
      <c r="AD50" s="62"/>
      <c r="AE50" s="63"/>
    </row>
    <row r="51" spans="1:31" ht="15.75">
      <c r="A51" s="10"/>
      <c r="B51" s="129" t="s">
        <v>28</v>
      </c>
      <c r="C51" s="520" t="s">
        <v>379</v>
      </c>
      <c r="D51" s="521" t="s">
        <v>197</v>
      </c>
      <c r="E51" s="522" t="s">
        <v>22</v>
      </c>
      <c r="F51" s="523">
        <v>0.8</v>
      </c>
      <c r="G51" s="783">
        <v>0</v>
      </c>
      <c r="H51" s="784">
        <v>36.630000000000003</v>
      </c>
      <c r="I51" s="784">
        <v>36.630000000000003</v>
      </c>
      <c r="J51" s="131">
        <f t="shared" ref="J51:J52" si="4">I51*F51</f>
        <v>29.304000000000002</v>
      </c>
      <c r="N51" s="10"/>
      <c r="O51" s="10"/>
      <c r="P51" s="10"/>
      <c r="Q51" s="59"/>
      <c r="R51" s="38"/>
      <c r="S51" s="46"/>
      <c r="T51" s="40"/>
      <c r="U51" s="39"/>
      <c r="V51" s="30"/>
      <c r="W51" s="72"/>
      <c r="X51" s="72"/>
      <c r="Y51" s="67"/>
      <c r="Z51" s="68"/>
      <c r="AA51" s="62"/>
      <c r="AB51" s="62"/>
      <c r="AC51" s="62"/>
      <c r="AD51" s="62"/>
      <c r="AE51" s="63"/>
    </row>
    <row r="52" spans="1:31" ht="15.75">
      <c r="A52" s="10"/>
      <c r="B52" s="129" t="s">
        <v>78</v>
      </c>
      <c r="C52" s="524" t="s">
        <v>380</v>
      </c>
      <c r="D52" s="525" t="s">
        <v>198</v>
      </c>
      <c r="E52" s="526" t="s">
        <v>22</v>
      </c>
      <c r="F52" s="527">
        <v>0.8</v>
      </c>
      <c r="G52" s="873">
        <v>72.569999999999993</v>
      </c>
      <c r="H52" s="873">
        <v>16.21</v>
      </c>
      <c r="I52" s="873">
        <v>88.78</v>
      </c>
      <c r="J52" s="131">
        <f t="shared" si="4"/>
        <v>71.024000000000001</v>
      </c>
      <c r="N52" s="10"/>
      <c r="O52" s="10"/>
      <c r="P52" s="10"/>
      <c r="Q52" s="59"/>
      <c r="R52" s="38"/>
      <c r="S52" s="46"/>
      <c r="T52" s="40"/>
      <c r="U52" s="39"/>
      <c r="V52" s="30"/>
      <c r="W52" s="72"/>
      <c r="X52" s="72"/>
      <c r="Y52" s="67"/>
      <c r="Z52" s="68"/>
      <c r="AA52" s="62"/>
      <c r="AB52" s="62"/>
      <c r="AC52" s="62"/>
      <c r="AD52" s="62"/>
      <c r="AE52" s="63"/>
    </row>
    <row r="53" spans="1:31" ht="15.75">
      <c r="A53" s="10"/>
      <c r="B53" s="141"/>
      <c r="C53" s="91"/>
      <c r="D53" s="88"/>
      <c r="E53" s="87"/>
      <c r="F53" s="185"/>
      <c r="G53" s="89"/>
      <c r="H53" s="90"/>
      <c r="I53" s="102" t="s">
        <v>29</v>
      </c>
      <c r="J53" s="134">
        <f>SUM(J51:J52)</f>
        <v>100.328</v>
      </c>
      <c r="P53" s="10"/>
      <c r="Q53" s="59"/>
      <c r="R53" s="38"/>
      <c r="S53" s="32"/>
      <c r="T53" s="47"/>
      <c r="U53" s="45"/>
      <c r="V53" s="44"/>
      <c r="W53" s="48"/>
      <c r="X53" s="48"/>
      <c r="Y53" s="31"/>
      <c r="Z53" s="35"/>
      <c r="AA53" s="62"/>
      <c r="AB53" s="62"/>
      <c r="AC53" s="62"/>
      <c r="AD53" s="62"/>
      <c r="AE53" s="63"/>
    </row>
    <row r="54" spans="1:31" ht="15.75">
      <c r="A54" s="10"/>
      <c r="B54" s="139">
        <v>5</v>
      </c>
      <c r="C54" s="101"/>
      <c r="D54" s="147" t="s">
        <v>110</v>
      </c>
      <c r="E54" s="99"/>
      <c r="F54" s="184"/>
      <c r="G54" s="100"/>
      <c r="H54" s="120"/>
      <c r="I54" s="98"/>
      <c r="J54" s="143"/>
      <c r="N54" s="10"/>
      <c r="P54" s="10"/>
      <c r="Q54" s="59"/>
      <c r="R54" s="38"/>
      <c r="S54" s="32"/>
      <c r="T54" s="47"/>
      <c r="U54" s="45"/>
      <c r="V54" s="44"/>
      <c r="W54" s="48"/>
      <c r="X54" s="48"/>
      <c r="Y54" s="31"/>
      <c r="Z54" s="35"/>
      <c r="AA54" s="62"/>
      <c r="AB54" s="62"/>
      <c r="AC54" s="62"/>
      <c r="AD54" s="62"/>
      <c r="AE54" s="63"/>
    </row>
    <row r="55" spans="1:31" ht="15.75">
      <c r="A55" s="10"/>
      <c r="B55" s="129" t="s">
        <v>30</v>
      </c>
      <c r="C55" s="528" t="s">
        <v>381</v>
      </c>
      <c r="D55" s="529" t="s">
        <v>31</v>
      </c>
      <c r="E55" s="531" t="s">
        <v>21</v>
      </c>
      <c r="F55" s="532">
        <v>21</v>
      </c>
      <c r="G55" s="783">
        <v>0</v>
      </c>
      <c r="H55" s="784">
        <v>10.26</v>
      </c>
      <c r="I55" s="784">
        <v>10.26</v>
      </c>
      <c r="J55" s="131">
        <f t="shared" ref="J55" si="5">I55*F55</f>
        <v>215.46</v>
      </c>
      <c r="N55" s="10"/>
      <c r="O55" s="10"/>
      <c r="P55" s="10"/>
      <c r="Q55" s="59"/>
      <c r="R55" s="38"/>
      <c r="S55" s="46"/>
      <c r="T55" s="40"/>
      <c r="U55" s="39"/>
      <c r="V55" s="30"/>
      <c r="W55" s="72"/>
      <c r="X55" s="72"/>
      <c r="Y55" s="67"/>
      <c r="Z55" s="68"/>
      <c r="AA55" s="62"/>
      <c r="AB55" s="62"/>
      <c r="AC55" s="62"/>
      <c r="AD55" s="62"/>
      <c r="AE55" s="63"/>
    </row>
    <row r="56" spans="1:31" ht="15.75">
      <c r="A56" s="10"/>
      <c r="B56" s="141"/>
      <c r="C56" s="91"/>
      <c r="D56" s="88"/>
      <c r="E56" s="87"/>
      <c r="F56" s="185"/>
      <c r="G56" s="89"/>
      <c r="H56" s="90"/>
      <c r="I56" s="102" t="s">
        <v>39</v>
      </c>
      <c r="J56" s="134">
        <f>SUM(J55:J55)</f>
        <v>215.46</v>
      </c>
      <c r="P56" s="10"/>
      <c r="Q56" s="59"/>
      <c r="R56" s="38"/>
      <c r="S56" s="32"/>
      <c r="T56" s="47"/>
      <c r="U56" s="45"/>
      <c r="V56" s="44"/>
      <c r="W56" s="48"/>
      <c r="X56" s="48"/>
      <c r="Y56" s="31"/>
      <c r="Z56" s="35"/>
      <c r="AA56" s="62"/>
      <c r="AB56" s="62"/>
      <c r="AC56" s="62"/>
      <c r="AD56" s="62"/>
      <c r="AE56" s="63"/>
    </row>
    <row r="57" spans="1:31" ht="21.75" customHeight="1">
      <c r="B57" s="848" t="s">
        <v>48</v>
      </c>
      <c r="C57" s="849"/>
      <c r="D57" s="849"/>
      <c r="E57" s="849"/>
      <c r="F57" s="849"/>
      <c r="G57" s="849"/>
      <c r="H57" s="850"/>
      <c r="I57" s="125"/>
      <c r="J57" s="126">
        <f>SUM(J12,J20,J49,J53,J56)</f>
        <v>14422.436</v>
      </c>
      <c r="P57" s="10"/>
      <c r="Q57" s="56"/>
      <c r="R57" s="13"/>
      <c r="S57" s="33"/>
      <c r="T57" s="73"/>
      <c r="U57" s="61"/>
      <c r="V57" s="66"/>
      <c r="W57" s="48"/>
      <c r="X57" s="48"/>
      <c r="Y57" s="31"/>
      <c r="Z57" s="35"/>
      <c r="AA57" s="62"/>
      <c r="AB57" s="62"/>
      <c r="AC57" s="62"/>
      <c r="AD57" s="62"/>
      <c r="AE57" s="63"/>
    </row>
    <row r="58" spans="1:31" ht="18" customHeight="1">
      <c r="B58" s="851" t="s">
        <v>34</v>
      </c>
      <c r="C58" s="852"/>
      <c r="D58" s="852"/>
      <c r="E58" s="852"/>
      <c r="F58" s="852"/>
      <c r="G58" s="852"/>
      <c r="H58" s="853"/>
      <c r="I58" s="77"/>
      <c r="J58" s="127">
        <f>J57*0.3</f>
        <v>4326.7307999999994</v>
      </c>
      <c r="P58" s="10"/>
      <c r="Q58" s="56"/>
      <c r="R58" s="13"/>
      <c r="S58" s="46"/>
      <c r="T58" s="40"/>
      <c r="U58" s="39"/>
      <c r="V58" s="30"/>
      <c r="W58" s="72"/>
      <c r="X58" s="72"/>
      <c r="Y58" s="67"/>
      <c r="Z58" s="68"/>
      <c r="AA58" s="62"/>
      <c r="AB58" s="62"/>
      <c r="AC58" s="62"/>
      <c r="AD58" s="62"/>
      <c r="AE58" s="63"/>
    </row>
    <row r="59" spans="1:31" ht="20.25">
      <c r="B59" s="854" t="s">
        <v>32</v>
      </c>
      <c r="C59" s="855"/>
      <c r="D59" s="855"/>
      <c r="E59" s="855"/>
      <c r="F59" s="855"/>
      <c r="G59" s="855"/>
      <c r="H59" s="856"/>
      <c r="I59" s="157"/>
      <c r="J59" s="128">
        <f>SUM(J57:J58)</f>
        <v>18749.166799999999</v>
      </c>
      <c r="P59" s="10"/>
      <c r="Q59" s="60"/>
      <c r="R59" s="49"/>
      <c r="S59" s="50"/>
      <c r="T59" s="51"/>
      <c r="U59" s="27"/>
      <c r="V59" s="52"/>
      <c r="W59" s="53"/>
      <c r="X59" s="53"/>
      <c r="Y59" s="74"/>
      <c r="Z59" s="52"/>
      <c r="AA59" s="62"/>
      <c r="AB59" s="62"/>
      <c r="AC59" s="62"/>
      <c r="AD59" s="62"/>
      <c r="AE59" s="63"/>
    </row>
    <row r="60" spans="1:31" ht="18">
      <c r="B60" s="10"/>
      <c r="C60" s="10"/>
      <c r="D60" s="10"/>
      <c r="E60" s="158"/>
      <c r="F60" s="174"/>
      <c r="G60" s="151"/>
      <c r="H60" s="151"/>
      <c r="I60" s="151"/>
      <c r="J60" s="151"/>
      <c r="P60" s="10"/>
      <c r="Q60" s="56"/>
      <c r="R60" s="13"/>
      <c r="S60" s="50"/>
      <c r="T60" s="51"/>
      <c r="U60" s="27"/>
      <c r="V60" s="52"/>
      <c r="W60" s="53"/>
      <c r="X60" s="53"/>
      <c r="Y60" s="53"/>
      <c r="Z60" s="75"/>
      <c r="AA60" s="62"/>
      <c r="AB60" s="62"/>
      <c r="AC60" s="62"/>
      <c r="AD60" s="62"/>
      <c r="AE60" s="63"/>
    </row>
    <row r="65" spans="2:31" ht="18" customHeight="1">
      <c r="B65" s="857" t="s">
        <v>2</v>
      </c>
      <c r="C65" s="843" t="s">
        <v>3</v>
      </c>
      <c r="D65" s="843" t="s">
        <v>33</v>
      </c>
      <c r="E65" s="841" t="s">
        <v>4</v>
      </c>
      <c r="F65" s="843" t="s">
        <v>0</v>
      </c>
      <c r="G65" s="845" t="s">
        <v>1</v>
      </c>
      <c r="H65" s="846"/>
      <c r="I65" s="846"/>
      <c r="J65" s="847"/>
    </row>
    <row r="66" spans="2:31">
      <c r="B66" s="858"/>
      <c r="C66" s="844"/>
      <c r="D66" s="844"/>
      <c r="E66" s="842"/>
      <c r="F66" s="844"/>
      <c r="G66" s="4" t="s">
        <v>6</v>
      </c>
      <c r="H66" s="4" t="s">
        <v>7</v>
      </c>
      <c r="I66" s="122" t="s">
        <v>15</v>
      </c>
      <c r="J66" s="5" t="s">
        <v>5</v>
      </c>
    </row>
    <row r="67" spans="2:31" ht="15.75">
      <c r="B67" s="156">
        <v>1</v>
      </c>
      <c r="C67" s="109"/>
      <c r="D67" s="366" t="s">
        <v>108</v>
      </c>
      <c r="E67" s="92"/>
      <c r="F67" s="178"/>
      <c r="G67" s="112"/>
      <c r="H67" s="93"/>
      <c r="I67" s="154"/>
      <c r="J67" s="155"/>
      <c r="P67" s="10"/>
      <c r="Q67" s="55"/>
      <c r="R67" s="13"/>
      <c r="S67" s="32"/>
      <c r="T67" s="47"/>
      <c r="U67" s="61"/>
      <c r="V67" s="30"/>
      <c r="W67" s="48"/>
      <c r="X67" s="48"/>
      <c r="Y67" s="31"/>
      <c r="Z67" s="35"/>
      <c r="AA67" s="62"/>
      <c r="AB67" s="62"/>
      <c r="AC67" s="62"/>
      <c r="AD67" s="62"/>
      <c r="AE67" s="63"/>
    </row>
    <row r="68" spans="2:31" ht="15.75">
      <c r="B68" s="370" t="s">
        <v>12</v>
      </c>
      <c r="C68" s="528" t="s">
        <v>332</v>
      </c>
      <c r="D68" s="529" t="s">
        <v>153</v>
      </c>
      <c r="E68" s="530" t="s">
        <v>21</v>
      </c>
      <c r="F68" s="532">
        <v>16</v>
      </c>
      <c r="G68" s="781">
        <v>0</v>
      </c>
      <c r="H68" s="782">
        <v>17.32</v>
      </c>
      <c r="I68" s="782">
        <v>17.32</v>
      </c>
      <c r="J68" s="371">
        <f>I68*F68</f>
        <v>277.12</v>
      </c>
      <c r="P68" s="10"/>
      <c r="Q68" s="55"/>
      <c r="R68" s="13"/>
      <c r="S68" s="32"/>
      <c r="T68" s="47"/>
      <c r="U68" s="61"/>
      <c r="V68" s="30"/>
      <c r="W68" s="48"/>
      <c r="X68" s="48"/>
      <c r="Y68" s="31"/>
      <c r="Z68" s="35"/>
      <c r="AA68" s="62"/>
      <c r="AB68" s="62"/>
      <c r="AC68" s="62"/>
      <c r="AD68" s="62"/>
      <c r="AE68" s="63"/>
    </row>
    <row r="69" spans="2:31" ht="15.75">
      <c r="B69" s="132" t="s">
        <v>13</v>
      </c>
      <c r="C69" s="533" t="s">
        <v>333</v>
      </c>
      <c r="D69" s="534" t="s">
        <v>334</v>
      </c>
      <c r="E69" s="535" t="s">
        <v>68</v>
      </c>
      <c r="F69" s="536">
        <v>10</v>
      </c>
      <c r="G69" s="781">
        <v>0</v>
      </c>
      <c r="H69" s="782">
        <v>3.15</v>
      </c>
      <c r="I69" s="782">
        <v>3.15</v>
      </c>
      <c r="J69" s="131">
        <f>SUM(I69*F69)</f>
        <v>31.5</v>
      </c>
      <c r="P69" s="10"/>
      <c r="Q69" s="55"/>
      <c r="R69" s="13"/>
      <c r="S69" s="32"/>
      <c r="T69" s="47"/>
      <c r="U69" s="61"/>
      <c r="V69" s="30"/>
      <c r="W69" s="48"/>
      <c r="X69" s="48"/>
      <c r="Y69" s="31"/>
      <c r="Z69" s="35"/>
      <c r="AA69" s="62"/>
      <c r="AB69" s="62"/>
      <c r="AC69" s="62"/>
      <c r="AD69" s="62"/>
      <c r="AE69" s="63"/>
    </row>
    <row r="70" spans="2:31" ht="15.95" customHeight="1">
      <c r="B70" s="132" t="s">
        <v>20</v>
      </c>
      <c r="C70" s="537" t="s">
        <v>335</v>
      </c>
      <c r="D70" s="538" t="s">
        <v>336</v>
      </c>
      <c r="E70" s="539" t="s">
        <v>22</v>
      </c>
      <c r="F70" s="540">
        <v>1</v>
      </c>
      <c r="G70" s="783">
        <v>0</v>
      </c>
      <c r="H70" s="784">
        <v>58.6</v>
      </c>
      <c r="I70" s="784">
        <v>58.6</v>
      </c>
      <c r="J70" s="131">
        <f t="shared" ref="J70:J72" si="6">SUM(I70*F70)</f>
        <v>58.6</v>
      </c>
      <c r="P70" s="10"/>
      <c r="Q70" s="55"/>
      <c r="R70" s="13"/>
      <c r="S70" s="32"/>
      <c r="T70" s="47"/>
      <c r="U70" s="61"/>
      <c r="V70" s="30"/>
      <c r="W70" s="48"/>
      <c r="X70" s="48"/>
      <c r="Y70" s="31"/>
      <c r="Z70" s="35"/>
      <c r="AA70" s="62"/>
      <c r="AB70" s="62"/>
      <c r="AC70" s="62"/>
      <c r="AD70" s="62"/>
      <c r="AE70" s="63"/>
    </row>
    <row r="71" spans="2:31" ht="15.75">
      <c r="B71" s="132" t="s">
        <v>51</v>
      </c>
      <c r="C71" s="541" t="s">
        <v>337</v>
      </c>
      <c r="D71" s="542" t="s">
        <v>125</v>
      </c>
      <c r="E71" s="543" t="s">
        <v>21</v>
      </c>
      <c r="F71" s="544">
        <v>11.5</v>
      </c>
      <c r="G71" s="781">
        <v>0</v>
      </c>
      <c r="H71" s="782">
        <v>8.7899999999999991</v>
      </c>
      <c r="I71" s="782">
        <v>8.7899999999999991</v>
      </c>
      <c r="J71" s="131">
        <f t="shared" si="6"/>
        <v>101.08499999999999</v>
      </c>
      <c r="P71" s="10"/>
      <c r="Q71" s="55"/>
      <c r="R71" s="13"/>
      <c r="S71" s="32"/>
      <c r="T71" s="47"/>
      <c r="U71" s="61"/>
      <c r="V71" s="30"/>
      <c r="W71" s="48"/>
      <c r="X71" s="48"/>
      <c r="Y71" s="31"/>
      <c r="Z71" s="35"/>
      <c r="AA71" s="62"/>
      <c r="AB71" s="62"/>
      <c r="AC71" s="62"/>
      <c r="AD71" s="62"/>
      <c r="AE71" s="63"/>
    </row>
    <row r="72" spans="2:31" ht="15.75">
      <c r="B72" s="132" t="s">
        <v>52</v>
      </c>
      <c r="C72" s="545" t="s">
        <v>338</v>
      </c>
      <c r="D72" s="546" t="s">
        <v>339</v>
      </c>
      <c r="E72" s="547" t="s">
        <v>22</v>
      </c>
      <c r="F72" s="548">
        <v>1</v>
      </c>
      <c r="G72" s="781">
        <v>0</v>
      </c>
      <c r="H72" s="782">
        <v>293</v>
      </c>
      <c r="I72" s="782">
        <v>293</v>
      </c>
      <c r="J72" s="131">
        <f t="shared" si="6"/>
        <v>293</v>
      </c>
      <c r="P72" s="10"/>
      <c r="Q72" s="55"/>
      <c r="R72" s="13"/>
      <c r="S72" s="32"/>
      <c r="T72" s="47"/>
      <c r="U72" s="61"/>
      <c r="V72" s="30"/>
      <c r="W72" s="48"/>
      <c r="X72" s="48"/>
      <c r="Y72" s="31"/>
      <c r="Z72" s="35"/>
      <c r="AA72" s="62"/>
      <c r="AB72" s="62"/>
      <c r="AC72" s="62"/>
      <c r="AD72" s="62"/>
      <c r="AE72" s="63"/>
    </row>
    <row r="73" spans="2:31" ht="15.75">
      <c r="B73" s="132"/>
      <c r="C73" s="271"/>
      <c r="D73" s="225"/>
      <c r="E73" s="367"/>
      <c r="F73" s="177"/>
      <c r="G73" s="105"/>
      <c r="H73" s="368"/>
      <c r="I73" s="103" t="s">
        <v>23</v>
      </c>
      <c r="J73" s="153">
        <f>SUM(J68:J72)</f>
        <v>761.30500000000006</v>
      </c>
      <c r="P73" s="10"/>
      <c r="Q73" s="55"/>
      <c r="R73" s="13"/>
      <c r="S73" s="32"/>
      <c r="T73" s="47"/>
      <c r="U73" s="61"/>
      <c r="V73" s="30"/>
      <c r="W73" s="48"/>
      <c r="X73" s="48"/>
      <c r="Y73" s="31"/>
      <c r="Z73" s="35"/>
      <c r="AA73" s="62"/>
      <c r="AB73" s="62"/>
      <c r="AC73" s="62"/>
      <c r="AD73" s="62"/>
      <c r="AE73" s="63"/>
    </row>
    <row r="74" spans="2:31" ht="15.75">
      <c r="B74" s="285">
        <v>2</v>
      </c>
      <c r="C74" s="117"/>
      <c r="D74" s="96" t="s">
        <v>109</v>
      </c>
      <c r="E74" s="213"/>
      <c r="F74" s="182"/>
      <c r="G74" s="205"/>
      <c r="H74" s="205"/>
      <c r="I74" s="240"/>
      <c r="J74" s="331"/>
      <c r="P74" s="10"/>
      <c r="Q74" s="55"/>
      <c r="R74" s="13"/>
      <c r="S74" s="32"/>
      <c r="T74" s="47"/>
      <c r="U74" s="27"/>
      <c r="V74" s="34"/>
      <c r="W74" s="48"/>
      <c r="X74" s="48"/>
      <c r="Y74" s="31"/>
      <c r="Z74" s="35"/>
      <c r="AA74" s="62"/>
      <c r="AB74" s="62"/>
      <c r="AC74" s="62"/>
      <c r="AD74" s="62"/>
      <c r="AE74" s="63"/>
    </row>
    <row r="75" spans="2:31" ht="15.75">
      <c r="B75" s="287" t="s">
        <v>8</v>
      </c>
      <c r="C75" s="549" t="s">
        <v>342</v>
      </c>
      <c r="D75" s="550" t="s">
        <v>343</v>
      </c>
      <c r="E75" s="551" t="s">
        <v>21</v>
      </c>
      <c r="F75" s="553">
        <v>8</v>
      </c>
      <c r="G75" s="873">
        <v>73.959999999999994</v>
      </c>
      <c r="H75" s="873">
        <v>47.24</v>
      </c>
      <c r="I75" s="873">
        <v>121.2</v>
      </c>
      <c r="J75" s="131">
        <f>I75*F75</f>
        <v>969.6</v>
      </c>
      <c r="P75" s="10"/>
      <c r="Q75" s="55"/>
      <c r="R75" s="13"/>
      <c r="S75" s="32"/>
      <c r="T75" s="47"/>
      <c r="U75" s="27"/>
      <c r="V75" s="34"/>
      <c r="W75" s="48"/>
      <c r="X75" s="48"/>
      <c r="Y75" s="31"/>
      <c r="Z75" s="35"/>
      <c r="AA75" s="62"/>
      <c r="AB75" s="62"/>
      <c r="AC75" s="62"/>
      <c r="AD75" s="62"/>
      <c r="AE75" s="63"/>
    </row>
    <row r="76" spans="2:31" ht="15.75">
      <c r="B76" s="287" t="s">
        <v>9</v>
      </c>
      <c r="C76" s="549" t="s">
        <v>344</v>
      </c>
      <c r="D76" s="550" t="s">
        <v>345</v>
      </c>
      <c r="E76" s="551" t="s">
        <v>22</v>
      </c>
      <c r="F76" s="553">
        <v>0.5</v>
      </c>
      <c r="G76" s="873">
        <v>212.98</v>
      </c>
      <c r="H76" s="873">
        <v>87.9</v>
      </c>
      <c r="I76" s="873">
        <v>300.88</v>
      </c>
      <c r="J76" s="131">
        <f t="shared" ref="J76:J100" si="7">I76*F76</f>
        <v>150.44</v>
      </c>
      <c r="P76" s="10"/>
      <c r="Q76" s="55"/>
      <c r="R76" s="13"/>
      <c r="S76" s="32"/>
      <c r="T76" s="47"/>
      <c r="U76" s="27"/>
      <c r="V76" s="34"/>
      <c r="W76" s="48"/>
      <c r="X76" s="48"/>
      <c r="Y76" s="31"/>
      <c r="Z76" s="35"/>
      <c r="AA76" s="62"/>
      <c r="AB76" s="62"/>
      <c r="AC76" s="62"/>
      <c r="AD76" s="62"/>
      <c r="AE76" s="63"/>
    </row>
    <row r="77" spans="2:31" ht="15.75">
      <c r="B77" s="287" t="s">
        <v>10</v>
      </c>
      <c r="C77" s="777" t="s">
        <v>346</v>
      </c>
      <c r="D77" s="550" t="s">
        <v>347</v>
      </c>
      <c r="E77" s="551" t="s">
        <v>22</v>
      </c>
      <c r="F77" s="553">
        <v>0.5</v>
      </c>
      <c r="G77" s="783">
        <v>0</v>
      </c>
      <c r="H77" s="784">
        <v>123.4</v>
      </c>
      <c r="I77" s="784">
        <v>123.4</v>
      </c>
      <c r="J77" s="131">
        <f t="shared" si="7"/>
        <v>61.7</v>
      </c>
      <c r="P77" s="10"/>
      <c r="Q77" s="55"/>
      <c r="R77" s="13"/>
      <c r="S77" s="32"/>
      <c r="T77" s="47"/>
      <c r="U77" s="27"/>
      <c r="V77" s="34"/>
      <c r="W77" s="48"/>
      <c r="X77" s="48"/>
      <c r="Y77" s="31"/>
      <c r="Z77" s="35"/>
      <c r="AA77" s="62"/>
      <c r="AB77" s="62"/>
      <c r="AC77" s="62"/>
      <c r="AD77" s="62"/>
      <c r="AE77" s="63"/>
    </row>
    <row r="78" spans="2:31" ht="15.75">
      <c r="B78" s="287" t="s">
        <v>11</v>
      </c>
      <c r="C78" s="777" t="s">
        <v>348</v>
      </c>
      <c r="D78" s="550" t="s">
        <v>349</v>
      </c>
      <c r="E78" s="551" t="s">
        <v>21</v>
      </c>
      <c r="F78" s="553">
        <v>6.5</v>
      </c>
      <c r="G78" s="873">
        <v>26.15</v>
      </c>
      <c r="H78" s="873">
        <v>25.76</v>
      </c>
      <c r="I78" s="873">
        <v>51.91</v>
      </c>
      <c r="J78" s="131">
        <f t="shared" si="7"/>
        <v>337.41499999999996</v>
      </c>
      <c r="P78" s="10"/>
      <c r="Q78" s="55"/>
      <c r="R78" s="13"/>
      <c r="S78" s="32"/>
      <c r="T78" s="47"/>
      <c r="U78" s="27"/>
      <c r="V78" s="34"/>
      <c r="W78" s="48"/>
      <c r="X78" s="48"/>
      <c r="Y78" s="31"/>
      <c r="Z78" s="35"/>
      <c r="AA78" s="62"/>
      <c r="AB78" s="62"/>
      <c r="AC78" s="62"/>
      <c r="AD78" s="62"/>
      <c r="AE78" s="63"/>
    </row>
    <row r="79" spans="2:31" ht="15.75">
      <c r="B79" s="287" t="s">
        <v>35</v>
      </c>
      <c r="C79" s="777" t="s">
        <v>350</v>
      </c>
      <c r="D79" s="550" t="s">
        <v>147</v>
      </c>
      <c r="E79" s="551" t="s">
        <v>21</v>
      </c>
      <c r="F79" s="553">
        <v>6.5</v>
      </c>
      <c r="G79" s="873">
        <v>1.26</v>
      </c>
      <c r="H79" s="873">
        <v>3.42</v>
      </c>
      <c r="I79" s="873">
        <v>4.68</v>
      </c>
      <c r="J79" s="131">
        <f t="shared" si="7"/>
        <v>30.419999999999998</v>
      </c>
      <c r="P79" s="10"/>
      <c r="Q79" s="55"/>
      <c r="R79" s="13"/>
      <c r="S79" s="32"/>
      <c r="T79" s="47"/>
      <c r="U79" s="27"/>
      <c r="V79" s="34"/>
      <c r="W79" s="48"/>
      <c r="X79" s="48"/>
      <c r="Y79" s="31"/>
      <c r="Z79" s="35"/>
      <c r="AA79" s="62"/>
      <c r="AB79" s="62"/>
      <c r="AC79" s="62"/>
      <c r="AD79" s="62"/>
      <c r="AE79" s="63"/>
    </row>
    <row r="80" spans="2:31" ht="15.75">
      <c r="B80" s="287" t="s">
        <v>36</v>
      </c>
      <c r="C80" s="549" t="s">
        <v>351</v>
      </c>
      <c r="D80" s="550" t="s">
        <v>148</v>
      </c>
      <c r="E80" s="551" t="s">
        <v>21</v>
      </c>
      <c r="F80" s="553">
        <v>6.5</v>
      </c>
      <c r="G80" s="873">
        <v>4.91</v>
      </c>
      <c r="H80" s="873">
        <v>9.41</v>
      </c>
      <c r="I80" s="873">
        <v>14.32</v>
      </c>
      <c r="J80" s="131">
        <f t="shared" si="7"/>
        <v>93.08</v>
      </c>
      <c r="P80" s="10"/>
      <c r="Q80" s="55"/>
      <c r="R80" s="13"/>
      <c r="S80" s="32"/>
      <c r="T80" s="47"/>
      <c r="U80" s="27"/>
      <c r="V80" s="34"/>
      <c r="W80" s="48"/>
      <c r="X80" s="48"/>
      <c r="Y80" s="31"/>
      <c r="Z80" s="35"/>
      <c r="AA80" s="62"/>
      <c r="AB80" s="62"/>
      <c r="AC80" s="62"/>
      <c r="AD80" s="62"/>
      <c r="AE80" s="63"/>
    </row>
    <row r="81" spans="2:31" ht="15.75">
      <c r="B81" s="287" t="s">
        <v>58</v>
      </c>
      <c r="C81" s="777" t="s">
        <v>352</v>
      </c>
      <c r="D81" s="550" t="s">
        <v>149</v>
      </c>
      <c r="E81" s="551" t="s">
        <v>21</v>
      </c>
      <c r="F81" s="553">
        <v>6.5</v>
      </c>
      <c r="G81" s="873">
        <v>1.04</v>
      </c>
      <c r="H81" s="873">
        <v>8.1</v>
      </c>
      <c r="I81" s="873">
        <v>9.14</v>
      </c>
      <c r="J81" s="131">
        <f t="shared" si="7"/>
        <v>59.410000000000004</v>
      </c>
      <c r="P81" s="10"/>
      <c r="Q81" s="55"/>
      <c r="R81" s="13"/>
      <c r="S81" s="32"/>
      <c r="T81" s="47"/>
      <c r="U81" s="27"/>
      <c r="V81" s="34"/>
      <c r="W81" s="48"/>
      <c r="X81" s="48"/>
      <c r="Y81" s="31"/>
      <c r="Z81" s="35"/>
      <c r="AA81" s="62"/>
      <c r="AB81" s="62"/>
      <c r="AC81" s="62"/>
      <c r="AD81" s="62"/>
      <c r="AE81" s="63"/>
    </row>
    <row r="82" spans="2:31" ht="15.75">
      <c r="B82" s="287" t="s">
        <v>59</v>
      </c>
      <c r="C82" s="777" t="s">
        <v>353</v>
      </c>
      <c r="D82" s="550" t="s">
        <v>354</v>
      </c>
      <c r="E82" s="551" t="s">
        <v>21</v>
      </c>
      <c r="F82" s="553">
        <v>6.5</v>
      </c>
      <c r="G82" s="873">
        <v>6.14</v>
      </c>
      <c r="H82" s="873">
        <v>13.94</v>
      </c>
      <c r="I82" s="873">
        <v>20.079999999999998</v>
      </c>
      <c r="J82" s="131">
        <f t="shared" si="7"/>
        <v>130.51999999999998</v>
      </c>
      <c r="P82" s="10"/>
      <c r="Q82" s="55"/>
      <c r="R82" s="13"/>
      <c r="S82" s="14"/>
      <c r="T82" s="64"/>
      <c r="U82" s="65"/>
      <c r="V82" s="66"/>
      <c r="W82" s="35"/>
      <c r="X82" s="35"/>
      <c r="Y82" s="67"/>
      <c r="Z82" s="68"/>
      <c r="AA82" s="62"/>
      <c r="AB82" s="62"/>
      <c r="AC82" s="62"/>
      <c r="AD82" s="62"/>
      <c r="AE82" s="63"/>
    </row>
    <row r="83" spans="2:31" ht="15.75">
      <c r="B83" s="287" t="s">
        <v>60</v>
      </c>
      <c r="C83" s="777" t="s">
        <v>355</v>
      </c>
      <c r="D83" s="550" t="s">
        <v>356</v>
      </c>
      <c r="E83" s="551" t="s">
        <v>21</v>
      </c>
      <c r="F83" s="553">
        <v>11.5</v>
      </c>
      <c r="G83" s="873">
        <v>5</v>
      </c>
      <c r="H83" s="873">
        <v>17.82</v>
      </c>
      <c r="I83" s="873">
        <v>22.82</v>
      </c>
      <c r="J83" s="131">
        <f t="shared" si="7"/>
        <v>262.43</v>
      </c>
      <c r="P83" s="10"/>
      <c r="Q83" s="55"/>
      <c r="R83" s="13"/>
      <c r="S83" s="14"/>
      <c r="T83" s="64"/>
      <c r="U83" s="65"/>
      <c r="V83" s="66"/>
      <c r="W83" s="35"/>
      <c r="X83" s="35"/>
      <c r="Y83" s="67"/>
      <c r="Z83" s="68"/>
      <c r="AA83" s="62"/>
      <c r="AB83" s="62"/>
      <c r="AC83" s="62"/>
      <c r="AD83" s="62"/>
      <c r="AE83" s="63"/>
    </row>
    <row r="84" spans="2:31" ht="15.75">
      <c r="B84" s="287" t="s">
        <v>61</v>
      </c>
      <c r="C84" s="777" t="s">
        <v>358</v>
      </c>
      <c r="D84" s="550" t="s">
        <v>359</v>
      </c>
      <c r="E84" s="551" t="s">
        <v>68</v>
      </c>
      <c r="F84" s="553">
        <v>0.5</v>
      </c>
      <c r="G84" s="873">
        <v>3.6</v>
      </c>
      <c r="H84" s="873">
        <v>36.68</v>
      </c>
      <c r="I84" s="873">
        <v>40.28</v>
      </c>
      <c r="J84" s="131">
        <f t="shared" si="7"/>
        <v>20.14</v>
      </c>
      <c r="P84" s="10"/>
      <c r="Q84" s="55"/>
      <c r="R84" s="13"/>
      <c r="S84" s="14"/>
      <c r="T84" s="64"/>
      <c r="U84" s="65"/>
      <c r="V84" s="66"/>
      <c r="W84" s="35"/>
      <c r="X84" s="35"/>
      <c r="Y84" s="67"/>
      <c r="Z84" s="68"/>
      <c r="AA84" s="62"/>
      <c r="AB84" s="62"/>
      <c r="AC84" s="62"/>
      <c r="AD84" s="62"/>
      <c r="AE84" s="63"/>
    </row>
    <row r="85" spans="2:31" ht="30">
      <c r="B85" s="287" t="s">
        <v>62</v>
      </c>
      <c r="C85" s="777" t="s">
        <v>357</v>
      </c>
      <c r="D85" s="3" t="s">
        <v>213</v>
      </c>
      <c r="E85" s="11" t="s">
        <v>21</v>
      </c>
      <c r="F85" s="253">
        <v>23</v>
      </c>
      <c r="G85" s="873">
        <v>4.5999999999999996</v>
      </c>
      <c r="H85" s="873">
        <v>10.19</v>
      </c>
      <c r="I85" s="873">
        <v>14.79</v>
      </c>
      <c r="J85" s="782">
        <v>14.91</v>
      </c>
      <c r="P85" s="10"/>
      <c r="Q85" s="55"/>
      <c r="R85" s="13"/>
      <c r="S85" s="14"/>
      <c r="T85" s="64"/>
      <c r="U85" s="65"/>
      <c r="V85" s="66"/>
      <c r="W85" s="35"/>
      <c r="X85" s="35"/>
      <c r="Y85" s="67"/>
      <c r="Z85" s="68"/>
      <c r="AA85" s="62"/>
      <c r="AB85" s="62"/>
      <c r="AC85" s="62"/>
      <c r="AD85" s="62"/>
      <c r="AE85" s="63"/>
    </row>
    <row r="86" spans="2:31" ht="15.75">
      <c r="B86" s="287" t="s">
        <v>63</v>
      </c>
      <c r="C86" s="777" t="s">
        <v>360</v>
      </c>
      <c r="D86" s="550" t="s">
        <v>126</v>
      </c>
      <c r="E86" s="551" t="s">
        <v>21</v>
      </c>
      <c r="F86" s="553">
        <v>23</v>
      </c>
      <c r="G86" s="873">
        <v>52.29</v>
      </c>
      <c r="H86" s="873">
        <v>39.36</v>
      </c>
      <c r="I86" s="873">
        <v>91.65</v>
      </c>
      <c r="J86" s="131">
        <f t="shared" si="7"/>
        <v>2107.9500000000003</v>
      </c>
      <c r="P86" s="10"/>
      <c r="Q86" s="55"/>
      <c r="R86" s="13"/>
      <c r="S86" s="14"/>
      <c r="T86" s="64"/>
      <c r="U86" s="65"/>
      <c r="V86" s="66"/>
      <c r="W86" s="35"/>
      <c r="X86" s="35"/>
      <c r="Y86" s="67"/>
      <c r="Z86" s="68"/>
      <c r="AA86" s="62"/>
      <c r="AB86" s="62"/>
      <c r="AC86" s="62"/>
      <c r="AD86" s="62"/>
      <c r="AE86" s="63"/>
    </row>
    <row r="87" spans="2:31" ht="15.75">
      <c r="B87" s="287" t="s">
        <v>64</v>
      </c>
      <c r="C87" s="777" t="s">
        <v>361</v>
      </c>
      <c r="D87" s="550" t="s">
        <v>131</v>
      </c>
      <c r="E87" s="551" t="s">
        <v>21</v>
      </c>
      <c r="F87" s="553">
        <v>23</v>
      </c>
      <c r="G87" s="873">
        <v>18.559999999999999</v>
      </c>
      <c r="H87" s="873">
        <v>22.85</v>
      </c>
      <c r="I87" s="873">
        <v>41.41</v>
      </c>
      <c r="J87" s="131">
        <f t="shared" si="7"/>
        <v>952.43</v>
      </c>
      <c r="P87" s="10"/>
      <c r="Q87" s="55"/>
      <c r="R87" s="13"/>
      <c r="S87" s="14"/>
      <c r="T87" s="64"/>
      <c r="U87" s="65"/>
      <c r="V87" s="66"/>
      <c r="W87" s="35"/>
      <c r="X87" s="35"/>
      <c r="Y87" s="67"/>
      <c r="Z87" s="68"/>
      <c r="AA87" s="62"/>
      <c r="AB87" s="62"/>
      <c r="AC87" s="62"/>
      <c r="AD87" s="62"/>
      <c r="AE87" s="63"/>
    </row>
    <row r="88" spans="2:31" ht="15.75">
      <c r="B88" s="287" t="s">
        <v>154</v>
      </c>
      <c r="C88" s="777" t="s">
        <v>362</v>
      </c>
      <c r="D88" s="550" t="s">
        <v>363</v>
      </c>
      <c r="E88" s="551" t="s">
        <v>68</v>
      </c>
      <c r="F88" s="553">
        <v>5.5</v>
      </c>
      <c r="G88" s="873">
        <v>7.2</v>
      </c>
      <c r="H88" s="873">
        <v>12.6</v>
      </c>
      <c r="I88" s="873">
        <v>19.8</v>
      </c>
      <c r="J88" s="131">
        <f t="shared" si="7"/>
        <v>108.9</v>
      </c>
      <c r="P88" s="10"/>
      <c r="Q88" s="55"/>
      <c r="R88" s="13"/>
      <c r="S88" s="14"/>
      <c r="T88" s="64"/>
      <c r="U88" s="65"/>
      <c r="V88" s="66"/>
      <c r="W88" s="35"/>
      <c r="X88" s="35"/>
      <c r="Y88" s="67"/>
      <c r="Z88" s="68"/>
      <c r="AA88" s="62"/>
      <c r="AB88" s="62"/>
      <c r="AC88" s="62"/>
      <c r="AD88" s="62"/>
      <c r="AE88" s="63"/>
    </row>
    <row r="89" spans="2:31" ht="30">
      <c r="B89" s="287" t="s">
        <v>155</v>
      </c>
      <c r="C89" s="270" t="s">
        <v>136</v>
      </c>
      <c r="D89" s="210" t="s">
        <v>139</v>
      </c>
      <c r="E89" s="274" t="s">
        <v>14</v>
      </c>
      <c r="F89" s="227">
        <v>1</v>
      </c>
      <c r="G89" s="276">
        <v>826.31</v>
      </c>
      <c r="H89" s="276">
        <v>0</v>
      </c>
      <c r="I89" s="115">
        <f t="shared" ref="I89:I93" si="8">SUM(G89:H89)</f>
        <v>826.31</v>
      </c>
      <c r="J89" s="131">
        <f t="shared" si="7"/>
        <v>826.31</v>
      </c>
      <c r="P89" s="10"/>
      <c r="Q89" s="55"/>
      <c r="R89" s="13"/>
      <c r="S89" s="14"/>
      <c r="T89" s="64"/>
      <c r="U89" s="65"/>
      <c r="V89" s="66"/>
      <c r="W89" s="35"/>
      <c r="X89" s="35"/>
      <c r="Y89" s="67"/>
      <c r="Z89" s="68"/>
      <c r="AA89" s="62"/>
      <c r="AB89" s="62"/>
      <c r="AC89" s="62"/>
      <c r="AD89" s="62"/>
      <c r="AE89" s="63"/>
    </row>
    <row r="90" spans="2:31" ht="15.75">
      <c r="B90" s="287" t="s">
        <v>162</v>
      </c>
      <c r="C90" s="279" t="s">
        <v>136</v>
      </c>
      <c r="D90" s="281" t="s">
        <v>140</v>
      </c>
      <c r="E90" s="274" t="s">
        <v>14</v>
      </c>
      <c r="F90" s="282">
        <v>1</v>
      </c>
      <c r="G90" s="314">
        <v>45.91</v>
      </c>
      <c r="H90" s="314">
        <v>0</v>
      </c>
      <c r="I90" s="115">
        <f t="shared" si="8"/>
        <v>45.91</v>
      </c>
      <c r="J90" s="131">
        <v>46.07</v>
      </c>
      <c r="P90" s="10"/>
      <c r="Q90" s="55"/>
      <c r="R90" s="13"/>
      <c r="S90" s="14"/>
      <c r="T90" s="64"/>
      <c r="U90" s="65"/>
      <c r="V90" s="66"/>
      <c r="W90" s="35"/>
      <c r="X90" s="35"/>
      <c r="Y90" s="67"/>
      <c r="Z90" s="68"/>
      <c r="AA90" s="62"/>
      <c r="AB90" s="62"/>
      <c r="AC90" s="62"/>
      <c r="AD90" s="62"/>
      <c r="AE90" s="63"/>
    </row>
    <row r="91" spans="2:31" ht="15.75">
      <c r="B91" s="287" t="s">
        <v>163</v>
      </c>
      <c r="C91" s="280" t="s">
        <v>136</v>
      </c>
      <c r="D91" s="278" t="s">
        <v>141</v>
      </c>
      <c r="E91" s="274" t="s">
        <v>14</v>
      </c>
      <c r="F91" s="282">
        <v>1</v>
      </c>
      <c r="G91" s="314">
        <v>89.77</v>
      </c>
      <c r="H91" s="314">
        <v>0</v>
      </c>
      <c r="I91" s="115">
        <f t="shared" si="8"/>
        <v>89.77</v>
      </c>
      <c r="J91" s="131">
        <v>90.09</v>
      </c>
      <c r="P91" s="10"/>
      <c r="Q91" s="55"/>
      <c r="R91" s="13"/>
      <c r="S91" s="14"/>
      <c r="T91" s="64"/>
      <c r="U91" s="65"/>
      <c r="V91" s="66"/>
      <c r="W91" s="35"/>
      <c r="X91" s="35"/>
      <c r="Y91" s="67"/>
      <c r="Z91" s="68"/>
      <c r="AA91" s="62"/>
      <c r="AB91" s="62"/>
      <c r="AC91" s="62"/>
      <c r="AD91" s="62"/>
      <c r="AE91" s="63"/>
    </row>
    <row r="92" spans="2:31" ht="15.75">
      <c r="B92" s="287" t="s">
        <v>164</v>
      </c>
      <c r="C92" s="270" t="s">
        <v>136</v>
      </c>
      <c r="D92" s="277" t="s">
        <v>142</v>
      </c>
      <c r="E92" s="274" t="s">
        <v>14</v>
      </c>
      <c r="F92" s="282">
        <v>2</v>
      </c>
      <c r="G92" s="785">
        <v>62.23</v>
      </c>
      <c r="H92" s="314">
        <v>0</v>
      </c>
      <c r="I92" s="115">
        <f t="shared" si="8"/>
        <v>62.23</v>
      </c>
      <c r="J92" s="131">
        <f t="shared" si="7"/>
        <v>124.46</v>
      </c>
      <c r="P92" s="10"/>
      <c r="Q92" s="55"/>
      <c r="R92" s="13"/>
      <c r="S92" s="14"/>
      <c r="T92" s="64"/>
      <c r="U92" s="65"/>
      <c r="V92" s="66"/>
      <c r="W92" s="35"/>
      <c r="X92" s="35"/>
      <c r="Y92" s="67"/>
      <c r="Z92" s="68"/>
      <c r="AA92" s="62"/>
      <c r="AB92" s="62"/>
      <c r="AC92" s="62"/>
      <c r="AD92" s="62"/>
      <c r="AE92" s="63"/>
    </row>
    <row r="93" spans="2:31" ht="15.75">
      <c r="B93" s="287" t="s">
        <v>165</v>
      </c>
      <c r="C93" s="270" t="s">
        <v>136</v>
      </c>
      <c r="D93" s="275" t="s">
        <v>143</v>
      </c>
      <c r="E93" s="274" t="s">
        <v>14</v>
      </c>
      <c r="F93" s="282">
        <v>1</v>
      </c>
      <c r="G93" s="786">
        <v>49.99</v>
      </c>
      <c r="H93" s="315">
        <v>0</v>
      </c>
      <c r="I93" s="115">
        <f t="shared" si="8"/>
        <v>49.99</v>
      </c>
      <c r="J93" s="131">
        <f t="shared" si="7"/>
        <v>49.99</v>
      </c>
      <c r="P93" s="10"/>
      <c r="Q93" s="55"/>
      <c r="R93" s="13"/>
      <c r="S93" s="14"/>
      <c r="T93" s="64"/>
      <c r="U93" s="65"/>
      <c r="V93" s="66"/>
      <c r="W93" s="35"/>
      <c r="X93" s="35"/>
      <c r="Y93" s="67"/>
      <c r="Z93" s="68"/>
      <c r="AA93" s="62"/>
      <c r="AB93" s="62"/>
      <c r="AC93" s="62"/>
      <c r="AD93" s="62"/>
      <c r="AE93" s="63"/>
    </row>
    <row r="94" spans="2:31" ht="15.75">
      <c r="B94" s="287" t="s">
        <v>166</v>
      </c>
      <c r="C94" s="777" t="s">
        <v>364</v>
      </c>
      <c r="D94" s="550" t="s">
        <v>366</v>
      </c>
      <c r="E94" s="551" t="s">
        <v>21</v>
      </c>
      <c r="F94" s="553">
        <v>0.4</v>
      </c>
      <c r="G94" s="873">
        <v>439.83</v>
      </c>
      <c r="H94" s="873">
        <v>61.7</v>
      </c>
      <c r="I94" s="873">
        <v>501.53</v>
      </c>
      <c r="J94" s="131">
        <f t="shared" si="7"/>
        <v>200.61199999999999</v>
      </c>
      <c r="P94" s="10"/>
      <c r="Q94" s="55"/>
      <c r="R94" s="13"/>
      <c r="S94" s="14"/>
      <c r="T94" s="64"/>
      <c r="U94" s="65"/>
      <c r="V94" s="66"/>
      <c r="W94" s="35"/>
      <c r="X94" s="35"/>
      <c r="Y94" s="67"/>
      <c r="Z94" s="68"/>
      <c r="AA94" s="62"/>
      <c r="AB94" s="62"/>
      <c r="AC94" s="62"/>
      <c r="AD94" s="62"/>
      <c r="AE94" s="63"/>
    </row>
    <row r="95" spans="2:31" ht="30">
      <c r="B95" s="287" t="s">
        <v>167</v>
      </c>
      <c r="C95" s="777" t="s">
        <v>367</v>
      </c>
      <c r="D95" s="550" t="s">
        <v>369</v>
      </c>
      <c r="E95" s="551" t="s">
        <v>21</v>
      </c>
      <c r="F95" s="553">
        <v>0.4</v>
      </c>
      <c r="G95" s="873">
        <v>9.76</v>
      </c>
      <c r="H95" s="873">
        <v>19.53</v>
      </c>
      <c r="I95" s="873">
        <v>29.29</v>
      </c>
      <c r="J95" s="131">
        <f t="shared" si="7"/>
        <v>11.716000000000001</v>
      </c>
      <c r="P95" s="10"/>
      <c r="Q95" s="55"/>
      <c r="R95" s="13"/>
      <c r="S95" s="14"/>
      <c r="T95" s="64"/>
      <c r="U95" s="65"/>
      <c r="V95" s="66"/>
      <c r="W95" s="35"/>
      <c r="X95" s="35"/>
      <c r="Y95" s="67"/>
      <c r="Z95" s="68"/>
      <c r="AA95" s="62"/>
      <c r="AB95" s="62"/>
      <c r="AC95" s="62"/>
      <c r="AD95" s="62"/>
      <c r="AE95" s="63"/>
    </row>
    <row r="96" spans="2:31" ht="15.75">
      <c r="B96" s="287" t="s">
        <v>226</v>
      </c>
      <c r="C96" s="777" t="s">
        <v>370</v>
      </c>
      <c r="D96" s="550" t="s">
        <v>371</v>
      </c>
      <c r="E96" s="551" t="s">
        <v>21</v>
      </c>
      <c r="F96" s="553">
        <v>1</v>
      </c>
      <c r="G96" s="873">
        <v>875.81</v>
      </c>
      <c r="H96" s="873">
        <v>64.8</v>
      </c>
      <c r="I96" s="873">
        <v>940.61</v>
      </c>
      <c r="J96" s="131">
        <f t="shared" si="7"/>
        <v>940.61</v>
      </c>
      <c r="P96" s="10"/>
      <c r="Q96" s="55"/>
      <c r="R96" s="13"/>
      <c r="S96" s="14"/>
      <c r="T96" s="64"/>
      <c r="U96" s="65"/>
      <c r="V96" s="66"/>
      <c r="W96" s="35"/>
      <c r="X96" s="35"/>
      <c r="Y96" s="67"/>
      <c r="Z96" s="68"/>
      <c r="AA96" s="62"/>
      <c r="AB96" s="62"/>
      <c r="AC96" s="62"/>
      <c r="AD96" s="62"/>
      <c r="AE96" s="63"/>
    </row>
    <row r="97" spans="1:31" ht="15.75">
      <c r="B97" s="287" t="s">
        <v>227</v>
      </c>
      <c r="C97" s="777" t="s">
        <v>372</v>
      </c>
      <c r="D97" s="550" t="s">
        <v>132</v>
      </c>
      <c r="E97" s="551" t="s">
        <v>14</v>
      </c>
      <c r="F97" s="553">
        <v>1</v>
      </c>
      <c r="G97" s="873">
        <v>151.22999999999999</v>
      </c>
      <c r="H97" s="873">
        <v>18.02</v>
      </c>
      <c r="I97" s="873">
        <v>169.25</v>
      </c>
      <c r="J97" s="131">
        <f t="shared" si="7"/>
        <v>169.25</v>
      </c>
      <c r="P97" s="10"/>
      <c r="Q97" s="55"/>
      <c r="R97" s="13"/>
      <c r="S97" s="14"/>
      <c r="T97" s="64"/>
      <c r="U97" s="65"/>
      <c r="V97" s="66"/>
      <c r="W97" s="35"/>
      <c r="X97" s="35"/>
      <c r="Y97" s="67"/>
      <c r="Z97" s="68"/>
      <c r="AA97" s="62"/>
      <c r="AB97" s="62"/>
      <c r="AC97" s="62"/>
      <c r="AD97" s="62"/>
      <c r="AE97" s="63"/>
    </row>
    <row r="98" spans="1:31" ht="15.75">
      <c r="B98" s="287" t="s">
        <v>241</v>
      </c>
      <c r="C98" s="777" t="s">
        <v>373</v>
      </c>
      <c r="D98" s="550" t="s">
        <v>130</v>
      </c>
      <c r="E98" s="551" t="s">
        <v>14</v>
      </c>
      <c r="F98" s="553">
        <v>1</v>
      </c>
      <c r="G98" s="873">
        <v>107.24</v>
      </c>
      <c r="H98" s="873">
        <v>13.65</v>
      </c>
      <c r="I98" s="873">
        <v>120.89</v>
      </c>
      <c r="J98" s="131">
        <f t="shared" si="7"/>
        <v>120.89</v>
      </c>
      <c r="P98" s="10"/>
      <c r="Q98" s="55"/>
      <c r="R98" s="13"/>
      <c r="S98" s="14"/>
      <c r="T98" s="64"/>
      <c r="U98" s="65"/>
      <c r="V98" s="66"/>
      <c r="W98" s="35"/>
      <c r="X98" s="35"/>
      <c r="Y98" s="67"/>
      <c r="Z98" s="68"/>
      <c r="AA98" s="62"/>
      <c r="AB98" s="62"/>
      <c r="AC98" s="62"/>
      <c r="AD98" s="62"/>
      <c r="AE98" s="63"/>
    </row>
    <row r="99" spans="1:31" ht="15.95" customHeight="1">
      <c r="B99" s="287" t="s">
        <v>243</v>
      </c>
      <c r="C99" s="777" t="s">
        <v>374</v>
      </c>
      <c r="D99" s="550" t="s">
        <v>375</v>
      </c>
      <c r="E99" s="551" t="s">
        <v>14</v>
      </c>
      <c r="F99" s="553">
        <v>1</v>
      </c>
      <c r="G99" s="873">
        <v>8.4</v>
      </c>
      <c r="H99" s="873">
        <v>14.42</v>
      </c>
      <c r="I99" s="873">
        <v>22.82</v>
      </c>
      <c r="J99" s="131">
        <f t="shared" si="7"/>
        <v>22.82</v>
      </c>
      <c r="P99" s="10"/>
      <c r="Q99" s="55"/>
      <c r="R99" s="13"/>
      <c r="S99" s="14"/>
      <c r="T99" s="64"/>
      <c r="U99" s="65"/>
      <c r="V99" s="66"/>
      <c r="W99" s="35"/>
      <c r="X99" s="35"/>
      <c r="Y99" s="67"/>
      <c r="Z99" s="68"/>
      <c r="AA99" s="62"/>
      <c r="AB99" s="62"/>
      <c r="AC99" s="62"/>
      <c r="AD99" s="62"/>
      <c r="AE99" s="63"/>
    </row>
    <row r="100" spans="1:31" ht="15.95" customHeight="1">
      <c r="B100" s="287" t="s">
        <v>248</v>
      </c>
      <c r="C100" s="777" t="s">
        <v>376</v>
      </c>
      <c r="D100" s="550" t="s">
        <v>378</v>
      </c>
      <c r="E100" s="551" t="s">
        <v>14</v>
      </c>
      <c r="F100" s="553">
        <v>1</v>
      </c>
      <c r="G100" s="873">
        <v>147.68</v>
      </c>
      <c r="H100" s="873">
        <v>2.66</v>
      </c>
      <c r="I100" s="873">
        <v>150.34</v>
      </c>
      <c r="J100" s="131">
        <f t="shared" si="7"/>
        <v>150.34</v>
      </c>
      <c r="P100" s="10"/>
      <c r="Q100" s="55"/>
      <c r="R100" s="13"/>
      <c r="S100" s="14"/>
      <c r="T100" s="64"/>
      <c r="U100" s="65"/>
      <c r="V100" s="66"/>
      <c r="W100" s="35"/>
      <c r="X100" s="35"/>
      <c r="Y100" s="67"/>
      <c r="Z100" s="68"/>
      <c r="AA100" s="62"/>
      <c r="AB100" s="62"/>
      <c r="AC100" s="62"/>
      <c r="AD100" s="62"/>
      <c r="AE100" s="63"/>
    </row>
    <row r="101" spans="1:31" ht="15.75">
      <c r="B101" s="106"/>
      <c r="C101" s="118"/>
      <c r="D101" s="243"/>
      <c r="E101" s="118"/>
      <c r="F101" s="179"/>
      <c r="G101" s="775"/>
      <c r="H101" s="775"/>
      <c r="I101" s="115"/>
      <c r="J101" s="153">
        <f>SUM(J75:J100)</f>
        <v>8052.5029999999988</v>
      </c>
      <c r="P101" s="10"/>
      <c r="Q101" s="57"/>
      <c r="R101" s="37"/>
      <c r="S101" s="14"/>
      <c r="T101" s="70"/>
      <c r="U101" s="65"/>
      <c r="V101" s="66"/>
      <c r="W101" s="35"/>
      <c r="X101" s="35"/>
      <c r="Y101" s="31"/>
      <c r="Z101" s="35"/>
      <c r="AA101" s="62"/>
      <c r="AB101" s="62"/>
      <c r="AC101" s="62"/>
      <c r="AD101" s="62"/>
      <c r="AE101" s="63"/>
    </row>
    <row r="102" spans="1:31" ht="15.75">
      <c r="A102" s="10"/>
      <c r="B102" s="285">
        <v>3</v>
      </c>
      <c r="C102" s="101"/>
      <c r="D102" s="260" t="s">
        <v>41</v>
      </c>
      <c r="E102" s="101"/>
      <c r="F102" s="330"/>
      <c r="G102" s="120"/>
      <c r="H102" s="120"/>
      <c r="I102" s="240"/>
      <c r="J102" s="331"/>
      <c r="N102" s="10"/>
      <c r="P102" s="10"/>
      <c r="Q102" s="59"/>
      <c r="R102" s="38"/>
      <c r="S102" s="32"/>
      <c r="T102" s="47"/>
      <c r="U102" s="45"/>
      <c r="V102" s="44"/>
      <c r="W102" s="48"/>
      <c r="X102" s="48"/>
      <c r="Y102" s="31"/>
      <c r="Z102" s="35"/>
      <c r="AA102" s="62"/>
      <c r="AB102" s="62"/>
      <c r="AC102" s="62"/>
      <c r="AD102" s="62"/>
      <c r="AE102" s="63"/>
    </row>
    <row r="103" spans="1:31" ht="15.75">
      <c r="A103" s="10"/>
      <c r="B103" s="287" t="s">
        <v>25</v>
      </c>
      <c r="C103" s="777" t="s">
        <v>379</v>
      </c>
      <c r="D103" s="550" t="s">
        <v>197</v>
      </c>
      <c r="E103" s="551" t="s">
        <v>22</v>
      </c>
      <c r="F103" s="553">
        <v>0.8</v>
      </c>
      <c r="G103" s="783">
        <v>0</v>
      </c>
      <c r="H103" s="784">
        <v>36.630000000000003</v>
      </c>
      <c r="I103" s="784">
        <v>36.630000000000003</v>
      </c>
      <c r="J103" s="131">
        <f t="shared" ref="J103:J104" si="9">I103*F103</f>
        <v>29.304000000000002</v>
      </c>
      <c r="N103" s="10"/>
      <c r="O103" s="10"/>
      <c r="P103" s="10"/>
      <c r="Q103" s="59"/>
      <c r="R103" s="38"/>
      <c r="S103" s="46"/>
      <c r="T103" s="40"/>
      <c r="U103" s="39"/>
      <c r="V103" s="30"/>
      <c r="W103" s="72"/>
      <c r="X103" s="72"/>
      <c r="Y103" s="67"/>
      <c r="Z103" s="68"/>
      <c r="AA103" s="62"/>
      <c r="AB103" s="62"/>
      <c r="AC103" s="62"/>
      <c r="AD103" s="62"/>
      <c r="AE103" s="63"/>
    </row>
    <row r="104" spans="1:31" ht="15.75">
      <c r="A104" s="10"/>
      <c r="B104" s="287" t="s">
        <v>26</v>
      </c>
      <c r="C104" s="777" t="s">
        <v>380</v>
      </c>
      <c r="D104" s="550" t="s">
        <v>198</v>
      </c>
      <c r="E104" s="551" t="s">
        <v>22</v>
      </c>
      <c r="F104" s="553">
        <v>0.8</v>
      </c>
      <c r="G104" s="873">
        <v>72.569999999999993</v>
      </c>
      <c r="H104" s="873">
        <v>16.21</v>
      </c>
      <c r="I104" s="873">
        <v>88.78</v>
      </c>
      <c r="J104" s="131">
        <f t="shared" si="9"/>
        <v>71.024000000000001</v>
      </c>
      <c r="N104" s="10"/>
      <c r="O104" s="10"/>
      <c r="P104" s="10"/>
      <c r="Q104" s="59"/>
      <c r="R104" s="38"/>
      <c r="S104" s="46"/>
      <c r="T104" s="40"/>
      <c r="U104" s="39"/>
      <c r="V104" s="30"/>
      <c r="W104" s="72"/>
      <c r="X104" s="72"/>
      <c r="Y104" s="67"/>
      <c r="Z104" s="68"/>
      <c r="AA104" s="62"/>
      <c r="AB104" s="62"/>
      <c r="AC104" s="62"/>
      <c r="AD104" s="62"/>
      <c r="AE104" s="63"/>
    </row>
    <row r="105" spans="1:31" ht="15.75">
      <c r="A105" s="10"/>
      <c r="B105" s="106"/>
      <c r="C105" s="91"/>
      <c r="D105" s="221"/>
      <c r="E105" s="91"/>
      <c r="F105" s="361"/>
      <c r="G105" s="222"/>
      <c r="H105" s="222"/>
      <c r="I105" s="103" t="s">
        <v>27</v>
      </c>
      <c r="J105" s="153">
        <f>SUM(J103:J104)</f>
        <v>100.328</v>
      </c>
      <c r="P105" s="10"/>
      <c r="Q105" s="59"/>
      <c r="R105" s="38"/>
      <c r="S105" s="32"/>
      <c r="T105" s="47"/>
      <c r="U105" s="45"/>
      <c r="V105" s="44"/>
      <c r="W105" s="48"/>
      <c r="X105" s="48"/>
      <c r="Y105" s="31"/>
      <c r="Z105" s="35"/>
      <c r="AA105" s="62"/>
      <c r="AB105" s="62"/>
      <c r="AC105" s="62"/>
      <c r="AD105" s="62"/>
      <c r="AE105" s="63"/>
    </row>
    <row r="106" spans="1:31" ht="15.75">
      <c r="A106" s="10"/>
      <c r="B106" s="285">
        <v>4</v>
      </c>
      <c r="C106" s="101"/>
      <c r="D106" s="260" t="s">
        <v>110</v>
      </c>
      <c r="E106" s="101"/>
      <c r="F106" s="330"/>
      <c r="G106" s="120"/>
      <c r="H106" s="120"/>
      <c r="I106" s="240"/>
      <c r="J106" s="331"/>
      <c r="N106" s="10"/>
      <c r="P106" s="10"/>
      <c r="Q106" s="59"/>
      <c r="R106" s="38"/>
      <c r="S106" s="32"/>
      <c r="T106" s="47"/>
      <c r="U106" s="45"/>
      <c r="V106" s="44"/>
      <c r="W106" s="48"/>
      <c r="X106" s="48"/>
      <c r="Y106" s="31"/>
      <c r="Z106" s="35"/>
      <c r="AA106" s="62"/>
      <c r="AB106" s="62"/>
      <c r="AC106" s="62"/>
      <c r="AD106" s="62"/>
      <c r="AE106" s="63"/>
    </row>
    <row r="107" spans="1:31" ht="15.75">
      <c r="A107" s="10"/>
      <c r="B107" s="287" t="s">
        <v>28</v>
      </c>
      <c r="C107" s="777" t="s">
        <v>381</v>
      </c>
      <c r="D107" s="550" t="s">
        <v>31</v>
      </c>
      <c r="E107" s="552" t="s">
        <v>21</v>
      </c>
      <c r="F107" s="553">
        <v>21</v>
      </c>
      <c r="G107" s="783">
        <v>0</v>
      </c>
      <c r="H107" s="784">
        <v>10.26</v>
      </c>
      <c r="I107" s="784">
        <v>10.26</v>
      </c>
      <c r="J107" s="131">
        <f t="shared" ref="J107" si="10">I107*F107</f>
        <v>215.46</v>
      </c>
      <c r="N107" s="10"/>
      <c r="O107" s="10"/>
      <c r="P107" s="10"/>
      <c r="Q107" s="59"/>
      <c r="R107" s="38"/>
      <c r="S107" s="46"/>
      <c r="T107" s="40"/>
      <c r="U107" s="39"/>
      <c r="V107" s="30"/>
      <c r="W107" s="72"/>
      <c r="X107" s="72"/>
      <c r="Y107" s="67"/>
      <c r="Z107" s="68"/>
      <c r="AA107" s="62"/>
      <c r="AB107" s="62"/>
      <c r="AC107" s="62"/>
      <c r="AD107" s="62"/>
      <c r="AE107" s="63"/>
    </row>
    <row r="108" spans="1:31" ht="15.75">
      <c r="A108" s="10"/>
      <c r="B108" s="106"/>
      <c r="C108" s="91"/>
      <c r="D108" s="221"/>
      <c r="E108" s="91"/>
      <c r="F108" s="361"/>
      <c r="G108" s="222"/>
      <c r="H108" s="222"/>
      <c r="I108" s="103" t="s">
        <v>29</v>
      </c>
      <c r="J108" s="153">
        <f>SUM(J107:J107)</f>
        <v>215.46</v>
      </c>
      <c r="P108" s="10"/>
      <c r="Q108" s="59"/>
      <c r="R108" s="38"/>
      <c r="S108" s="32"/>
      <c r="T108" s="47"/>
      <c r="U108" s="45"/>
      <c r="V108" s="44"/>
      <c r="W108" s="48"/>
      <c r="X108" s="48"/>
      <c r="Y108" s="31"/>
      <c r="Z108" s="35"/>
      <c r="AA108" s="62"/>
      <c r="AB108" s="62"/>
      <c r="AC108" s="62"/>
      <c r="AD108" s="62"/>
      <c r="AE108" s="63"/>
    </row>
    <row r="109" spans="1:31" ht="21.75" customHeight="1">
      <c r="B109" s="859" t="s">
        <v>48</v>
      </c>
      <c r="C109" s="860"/>
      <c r="D109" s="860"/>
      <c r="E109" s="860"/>
      <c r="F109" s="860"/>
      <c r="G109" s="860"/>
      <c r="H109" s="860"/>
      <c r="I109" s="369"/>
      <c r="J109" s="373">
        <f>SUM(J73,J101,J105,J108)</f>
        <v>9129.5959999999977</v>
      </c>
      <c r="P109" s="10"/>
      <c r="Q109" s="56"/>
      <c r="R109" s="13"/>
      <c r="S109" s="33"/>
      <c r="T109" s="73"/>
      <c r="U109" s="61"/>
      <c r="V109" s="66"/>
      <c r="W109" s="48"/>
      <c r="X109" s="48"/>
      <c r="Y109" s="31"/>
      <c r="Z109" s="35"/>
      <c r="AA109" s="62"/>
      <c r="AB109" s="62"/>
      <c r="AC109" s="62"/>
      <c r="AD109" s="62"/>
      <c r="AE109" s="63"/>
    </row>
    <row r="110" spans="1:31" ht="18" customHeight="1">
      <c r="B110" s="859" t="s">
        <v>34</v>
      </c>
      <c r="C110" s="860"/>
      <c r="D110" s="860"/>
      <c r="E110" s="860"/>
      <c r="F110" s="860"/>
      <c r="G110" s="860"/>
      <c r="H110" s="860"/>
      <c r="I110" s="369"/>
      <c r="J110" s="374">
        <f>J109*0.3</f>
        <v>2738.878799999999</v>
      </c>
      <c r="P110" s="10"/>
      <c r="Q110" s="56"/>
      <c r="R110" s="13"/>
      <c r="S110" s="46"/>
      <c r="T110" s="40"/>
      <c r="U110" s="39"/>
      <c r="V110" s="30"/>
      <c r="W110" s="72"/>
      <c r="X110" s="72"/>
      <c r="Y110" s="67"/>
      <c r="Z110" s="68"/>
      <c r="AA110" s="62"/>
      <c r="AB110" s="62"/>
      <c r="AC110" s="62"/>
      <c r="AD110" s="62"/>
      <c r="AE110" s="63"/>
    </row>
    <row r="111" spans="1:31" ht="20.25">
      <c r="B111" s="861" t="s">
        <v>32</v>
      </c>
      <c r="C111" s="862"/>
      <c r="D111" s="862"/>
      <c r="E111" s="862"/>
      <c r="F111" s="862"/>
      <c r="G111" s="862"/>
      <c r="H111" s="862"/>
      <c r="I111" s="375"/>
      <c r="J111" s="376">
        <f>SUM(J109:J110)</f>
        <v>11868.474799999996</v>
      </c>
      <c r="P111" s="10"/>
      <c r="Q111" s="60"/>
      <c r="R111" s="49"/>
      <c r="S111" s="50"/>
      <c r="T111" s="51"/>
      <c r="U111" s="27"/>
      <c r="V111" s="52"/>
      <c r="W111" s="53"/>
      <c r="X111" s="53"/>
      <c r="Y111" s="74"/>
      <c r="Z111" s="52"/>
      <c r="AA111" s="62"/>
      <c r="AB111" s="62"/>
      <c r="AC111" s="62"/>
      <c r="AD111" s="62"/>
      <c r="AE111" s="63"/>
    </row>
    <row r="117" spans="2:31" ht="18" customHeight="1">
      <c r="B117" s="857" t="s">
        <v>2</v>
      </c>
      <c r="C117" s="843" t="s">
        <v>3</v>
      </c>
      <c r="D117" s="843" t="s">
        <v>33</v>
      </c>
      <c r="E117" s="841" t="s">
        <v>4</v>
      </c>
      <c r="F117" s="843" t="s">
        <v>0</v>
      </c>
      <c r="G117" s="845" t="s">
        <v>1</v>
      </c>
      <c r="H117" s="846"/>
      <c r="I117" s="846"/>
      <c r="J117" s="847"/>
    </row>
    <row r="118" spans="2:31">
      <c r="B118" s="858"/>
      <c r="C118" s="844"/>
      <c r="D118" s="844"/>
      <c r="E118" s="842"/>
      <c r="F118" s="844"/>
      <c r="G118" s="4" t="s">
        <v>6</v>
      </c>
      <c r="H118" s="4" t="s">
        <v>7</v>
      </c>
      <c r="I118" s="122" t="s">
        <v>15</v>
      </c>
      <c r="J118" s="5" t="s">
        <v>5</v>
      </c>
    </row>
    <row r="119" spans="2:31" ht="15.75">
      <c r="B119" s="156">
        <v>1</v>
      </c>
      <c r="C119" s="109"/>
      <c r="D119" s="260" t="s">
        <v>108</v>
      </c>
      <c r="E119" s="92"/>
      <c r="F119" s="178"/>
      <c r="G119" s="112"/>
      <c r="H119" s="93"/>
      <c r="I119" s="154"/>
      <c r="J119" s="155"/>
      <c r="P119" s="10"/>
      <c r="Q119" s="55"/>
      <c r="R119" s="13"/>
      <c r="S119" s="32"/>
      <c r="T119" s="47"/>
      <c r="U119" s="61"/>
      <c r="V119" s="30"/>
      <c r="W119" s="48"/>
      <c r="X119" s="48"/>
      <c r="Y119" s="31"/>
      <c r="Z119" s="35"/>
      <c r="AA119" s="62"/>
      <c r="AB119" s="62"/>
      <c r="AC119" s="62"/>
      <c r="AD119" s="62"/>
      <c r="AE119" s="63"/>
    </row>
    <row r="120" spans="2:31" ht="15.75">
      <c r="B120" s="133" t="s">
        <v>12</v>
      </c>
      <c r="C120" s="549" t="s">
        <v>333</v>
      </c>
      <c r="D120" s="550" t="s">
        <v>334</v>
      </c>
      <c r="E120" s="551" t="s">
        <v>68</v>
      </c>
      <c r="F120" s="553">
        <v>10</v>
      </c>
      <c r="G120" s="781">
        <v>0</v>
      </c>
      <c r="H120" s="782">
        <v>3.15</v>
      </c>
      <c r="I120" s="782">
        <v>3.15</v>
      </c>
      <c r="J120" s="131">
        <f>SUM(I120*F120)</f>
        <v>31.5</v>
      </c>
      <c r="P120" s="10"/>
      <c r="Q120" s="55"/>
      <c r="R120" s="13"/>
      <c r="S120" s="32"/>
      <c r="T120" s="47"/>
      <c r="U120" s="61"/>
      <c r="V120" s="30"/>
      <c r="W120" s="48"/>
      <c r="X120" s="48"/>
      <c r="Y120" s="31"/>
      <c r="Z120" s="35"/>
      <c r="AA120" s="62"/>
      <c r="AB120" s="62"/>
      <c r="AC120" s="62"/>
      <c r="AD120" s="62"/>
      <c r="AE120" s="63"/>
    </row>
    <row r="121" spans="2:31" ht="15.95" customHeight="1">
      <c r="B121" s="133" t="s">
        <v>13</v>
      </c>
      <c r="C121" s="549" t="s">
        <v>335</v>
      </c>
      <c r="D121" s="550" t="s">
        <v>336</v>
      </c>
      <c r="E121" s="551" t="s">
        <v>22</v>
      </c>
      <c r="F121" s="553">
        <v>1</v>
      </c>
      <c r="G121" s="783">
        <v>0</v>
      </c>
      <c r="H121" s="784">
        <v>58.6</v>
      </c>
      <c r="I121" s="784">
        <v>58.6</v>
      </c>
      <c r="J121" s="131">
        <f>SUM(I121*F121)</f>
        <v>58.6</v>
      </c>
      <c r="P121" s="10"/>
      <c r="Q121" s="55"/>
      <c r="R121" s="13"/>
      <c r="S121" s="32"/>
      <c r="T121" s="47"/>
      <c r="U121" s="61"/>
      <c r="V121" s="30"/>
      <c r="W121" s="48"/>
      <c r="X121" s="48"/>
      <c r="Y121" s="31"/>
      <c r="Z121" s="35"/>
      <c r="AA121" s="62"/>
      <c r="AB121" s="62"/>
      <c r="AC121" s="62"/>
      <c r="AD121" s="62"/>
      <c r="AE121" s="63"/>
    </row>
    <row r="122" spans="2:31" ht="15.75">
      <c r="B122" s="133" t="s">
        <v>20</v>
      </c>
      <c r="C122" s="549" t="s">
        <v>337</v>
      </c>
      <c r="D122" s="550" t="s">
        <v>125</v>
      </c>
      <c r="E122" s="551" t="s">
        <v>21</v>
      </c>
      <c r="F122" s="553">
        <v>11.5</v>
      </c>
      <c r="G122" s="781">
        <v>0</v>
      </c>
      <c r="H122" s="782">
        <v>8.7899999999999991</v>
      </c>
      <c r="I122" s="782">
        <v>8.7899999999999991</v>
      </c>
      <c r="J122" s="131">
        <f t="shared" ref="J122:J123" si="11">SUM(I122*F122)</f>
        <v>101.08499999999999</v>
      </c>
      <c r="P122" s="10"/>
      <c r="Q122" s="55"/>
      <c r="R122" s="13"/>
      <c r="S122" s="32"/>
      <c r="T122" s="47"/>
      <c r="U122" s="61"/>
      <c r="V122" s="30"/>
      <c r="W122" s="48"/>
      <c r="X122" s="48"/>
      <c r="Y122" s="31"/>
      <c r="Z122" s="35"/>
      <c r="AA122" s="62"/>
      <c r="AB122" s="62"/>
      <c r="AC122" s="62"/>
      <c r="AD122" s="62"/>
      <c r="AE122" s="63"/>
    </row>
    <row r="123" spans="2:31" ht="15.75">
      <c r="B123" s="133" t="s">
        <v>51</v>
      </c>
      <c r="C123" s="549" t="s">
        <v>338</v>
      </c>
      <c r="D123" s="550" t="s">
        <v>339</v>
      </c>
      <c r="E123" s="551" t="s">
        <v>22</v>
      </c>
      <c r="F123" s="553">
        <v>1</v>
      </c>
      <c r="G123" s="781">
        <v>0</v>
      </c>
      <c r="H123" s="782">
        <v>293</v>
      </c>
      <c r="I123" s="782">
        <v>293</v>
      </c>
      <c r="J123" s="131">
        <f t="shared" si="11"/>
        <v>293</v>
      </c>
      <c r="P123" s="10"/>
      <c r="Q123" s="55"/>
      <c r="R123" s="13"/>
      <c r="S123" s="32"/>
      <c r="T123" s="47"/>
      <c r="U123" s="61"/>
      <c r="V123" s="30"/>
      <c r="W123" s="48"/>
      <c r="X123" s="48"/>
      <c r="Y123" s="31"/>
      <c r="Z123" s="35"/>
      <c r="AA123" s="62"/>
      <c r="AB123" s="62"/>
      <c r="AC123" s="62"/>
      <c r="AD123" s="62"/>
      <c r="AE123" s="63"/>
    </row>
    <row r="124" spans="2:31" ht="15.75">
      <c r="B124" s="133"/>
      <c r="C124" s="108"/>
      <c r="D124" s="80"/>
      <c r="E124" s="152"/>
      <c r="F124" s="177"/>
      <c r="G124" s="105"/>
      <c r="H124" s="113"/>
      <c r="I124" s="103" t="s">
        <v>23</v>
      </c>
      <c r="J124" s="153">
        <f>SUM(J120:J123)</f>
        <v>484.185</v>
      </c>
      <c r="P124" s="10"/>
      <c r="Q124" s="55"/>
      <c r="R124" s="13"/>
      <c r="S124" s="32"/>
      <c r="T124" s="47"/>
      <c r="U124" s="61"/>
      <c r="V124" s="30"/>
      <c r="W124" s="48"/>
      <c r="X124" s="48"/>
      <c r="Y124" s="31"/>
      <c r="Z124" s="35"/>
      <c r="AA124" s="62"/>
      <c r="AB124" s="62"/>
      <c r="AC124" s="62"/>
      <c r="AD124" s="62"/>
      <c r="AE124" s="63"/>
    </row>
    <row r="125" spans="2:31" ht="15.75">
      <c r="B125" s="135">
        <v>2</v>
      </c>
      <c r="C125" s="109"/>
      <c r="D125" s="110" t="s">
        <v>109</v>
      </c>
      <c r="E125" s="92"/>
      <c r="F125" s="178"/>
      <c r="G125" s="112"/>
      <c r="H125" s="93"/>
      <c r="I125" s="114"/>
      <c r="J125" s="331"/>
      <c r="P125" s="10"/>
      <c r="Q125" s="55"/>
      <c r="R125" s="13"/>
      <c r="S125" s="32"/>
      <c r="T125" s="47"/>
      <c r="U125" s="27"/>
      <c r="V125" s="34"/>
      <c r="W125" s="48"/>
      <c r="X125" s="48"/>
      <c r="Y125" s="31"/>
      <c r="Z125" s="35"/>
      <c r="AA125" s="62"/>
      <c r="AB125" s="62"/>
      <c r="AC125" s="62"/>
      <c r="AD125" s="62"/>
      <c r="AE125" s="63"/>
    </row>
    <row r="126" spans="2:31" ht="15.75">
      <c r="B126" s="204" t="s">
        <v>8</v>
      </c>
      <c r="C126" s="549" t="s">
        <v>342</v>
      </c>
      <c r="D126" s="550" t="s">
        <v>343</v>
      </c>
      <c r="E126" s="551" t="s">
        <v>21</v>
      </c>
      <c r="F126" s="553">
        <v>8</v>
      </c>
      <c r="G126" s="783">
        <v>72.48</v>
      </c>
      <c r="H126" s="784">
        <v>47.24</v>
      </c>
      <c r="I126" s="784">
        <v>119.72</v>
      </c>
      <c r="J126" s="131">
        <f t="shared" ref="J126:J151" si="12">SUM(I126*F126)</f>
        <v>957.76</v>
      </c>
      <c r="P126" s="10"/>
      <c r="Q126" s="55"/>
      <c r="R126" s="13"/>
      <c r="S126" s="32"/>
      <c r="T126" s="47"/>
      <c r="U126" s="27"/>
      <c r="V126" s="34"/>
      <c r="W126" s="48"/>
      <c r="X126" s="48"/>
      <c r="Y126" s="31"/>
      <c r="Z126" s="35"/>
      <c r="AA126" s="62"/>
      <c r="AB126" s="62"/>
      <c r="AC126" s="62"/>
      <c r="AD126" s="62"/>
      <c r="AE126" s="63"/>
    </row>
    <row r="127" spans="2:31" ht="15.75">
      <c r="B127" s="204" t="s">
        <v>9</v>
      </c>
      <c r="C127" s="549" t="s">
        <v>344</v>
      </c>
      <c r="D127" s="550" t="s">
        <v>345</v>
      </c>
      <c r="E127" s="551" t="s">
        <v>22</v>
      </c>
      <c r="F127" s="553">
        <v>0.5</v>
      </c>
      <c r="G127" s="781">
        <v>215.66</v>
      </c>
      <c r="H127" s="782">
        <v>87.9</v>
      </c>
      <c r="I127" s="782">
        <v>303.56</v>
      </c>
      <c r="J127" s="131">
        <f t="shared" si="12"/>
        <v>151.78</v>
      </c>
      <c r="P127" s="10"/>
      <c r="Q127" s="55"/>
      <c r="R127" s="13"/>
      <c r="S127" s="32"/>
      <c r="T127" s="47"/>
      <c r="U127" s="27"/>
      <c r="V127" s="34"/>
      <c r="W127" s="48"/>
      <c r="X127" s="48"/>
      <c r="Y127" s="31"/>
      <c r="Z127" s="35"/>
      <c r="AA127" s="62"/>
      <c r="AB127" s="62"/>
      <c r="AC127" s="62"/>
      <c r="AD127" s="62"/>
      <c r="AE127" s="63"/>
    </row>
    <row r="128" spans="2:31" ht="15.75">
      <c r="B128" s="204" t="s">
        <v>10</v>
      </c>
      <c r="C128" s="549" t="s">
        <v>346</v>
      </c>
      <c r="D128" s="550" t="s">
        <v>347</v>
      </c>
      <c r="E128" s="551" t="s">
        <v>22</v>
      </c>
      <c r="F128" s="553">
        <v>0.5</v>
      </c>
      <c r="G128" s="783">
        <v>0</v>
      </c>
      <c r="H128" s="784">
        <v>123.4</v>
      </c>
      <c r="I128" s="784">
        <v>123.4</v>
      </c>
      <c r="J128" s="131">
        <f t="shared" si="12"/>
        <v>61.7</v>
      </c>
      <c r="P128" s="10"/>
      <c r="Q128" s="55"/>
      <c r="R128" s="13"/>
      <c r="S128" s="32"/>
      <c r="T128" s="47"/>
      <c r="U128" s="27"/>
      <c r="V128" s="34"/>
      <c r="W128" s="48"/>
      <c r="X128" s="48"/>
      <c r="Y128" s="31"/>
      <c r="Z128" s="35"/>
      <c r="AA128" s="62"/>
      <c r="AB128" s="62"/>
      <c r="AC128" s="62"/>
      <c r="AD128" s="62"/>
      <c r="AE128" s="63"/>
    </row>
    <row r="129" spans="2:31" ht="15.75">
      <c r="B129" s="204" t="s">
        <v>11</v>
      </c>
      <c r="C129" s="549" t="s">
        <v>348</v>
      </c>
      <c r="D129" s="550" t="s">
        <v>349</v>
      </c>
      <c r="E129" s="551" t="s">
        <v>21</v>
      </c>
      <c r="F129" s="553">
        <v>6.5</v>
      </c>
      <c r="G129" s="783">
        <v>24.84</v>
      </c>
      <c r="H129" s="784">
        <v>25.76</v>
      </c>
      <c r="I129" s="784">
        <v>50.6</v>
      </c>
      <c r="J129" s="131">
        <f t="shared" si="12"/>
        <v>328.90000000000003</v>
      </c>
      <c r="P129" s="10"/>
      <c r="Q129" s="55"/>
      <c r="R129" s="13"/>
      <c r="S129" s="32"/>
      <c r="T129" s="47"/>
      <c r="U129" s="27"/>
      <c r="V129" s="34"/>
      <c r="W129" s="48"/>
      <c r="X129" s="48"/>
      <c r="Y129" s="31"/>
      <c r="Z129" s="35"/>
      <c r="AA129" s="62"/>
      <c r="AB129" s="62"/>
      <c r="AC129" s="62"/>
      <c r="AD129" s="62"/>
      <c r="AE129" s="63"/>
    </row>
    <row r="130" spans="2:31" ht="15.75">
      <c r="B130" s="204" t="s">
        <v>35</v>
      </c>
      <c r="C130" s="549" t="s">
        <v>350</v>
      </c>
      <c r="D130" s="550" t="s">
        <v>147</v>
      </c>
      <c r="E130" s="551" t="s">
        <v>21</v>
      </c>
      <c r="F130" s="553">
        <v>6.5</v>
      </c>
      <c r="G130" s="873">
        <v>1.26</v>
      </c>
      <c r="H130" s="873">
        <v>3.42</v>
      </c>
      <c r="I130" s="873">
        <v>4.68</v>
      </c>
      <c r="J130" s="131">
        <f t="shared" si="12"/>
        <v>30.419999999999998</v>
      </c>
      <c r="P130" s="10"/>
      <c r="Q130" s="55"/>
      <c r="R130" s="13"/>
      <c r="S130" s="32"/>
      <c r="T130" s="47"/>
      <c r="U130" s="27"/>
      <c r="V130" s="34"/>
      <c r="W130" s="48"/>
      <c r="X130" s="48"/>
      <c r="Y130" s="31"/>
      <c r="Z130" s="35"/>
      <c r="AA130" s="62"/>
      <c r="AB130" s="62"/>
      <c r="AC130" s="62"/>
      <c r="AD130" s="62"/>
      <c r="AE130" s="63"/>
    </row>
    <row r="131" spans="2:31" ht="15.75">
      <c r="B131" s="204" t="s">
        <v>36</v>
      </c>
      <c r="C131" s="549" t="s">
        <v>351</v>
      </c>
      <c r="D131" s="550" t="s">
        <v>148</v>
      </c>
      <c r="E131" s="551" t="s">
        <v>21</v>
      </c>
      <c r="F131" s="553">
        <v>6.5</v>
      </c>
      <c r="G131" s="873">
        <v>4.91</v>
      </c>
      <c r="H131" s="873">
        <v>9.41</v>
      </c>
      <c r="I131" s="873">
        <v>14.32</v>
      </c>
      <c r="J131" s="131">
        <f t="shared" si="12"/>
        <v>93.08</v>
      </c>
      <c r="P131" s="10"/>
      <c r="Q131" s="55"/>
      <c r="R131" s="13"/>
      <c r="S131" s="32"/>
      <c r="T131" s="47"/>
      <c r="U131" s="27"/>
      <c r="V131" s="34"/>
      <c r="W131" s="48"/>
      <c r="X131" s="48"/>
      <c r="Y131" s="31"/>
      <c r="Z131" s="35"/>
      <c r="AA131" s="62"/>
      <c r="AB131" s="62"/>
      <c r="AC131" s="62"/>
      <c r="AD131" s="62"/>
      <c r="AE131" s="63"/>
    </row>
    <row r="132" spans="2:31" ht="15.75">
      <c r="B132" s="204" t="s">
        <v>58</v>
      </c>
      <c r="C132" s="549" t="s">
        <v>352</v>
      </c>
      <c r="D132" s="550" t="s">
        <v>149</v>
      </c>
      <c r="E132" s="551" t="s">
        <v>21</v>
      </c>
      <c r="F132" s="553">
        <v>6.5</v>
      </c>
      <c r="G132" s="873">
        <v>1.04</v>
      </c>
      <c r="H132" s="873">
        <v>8.1</v>
      </c>
      <c r="I132" s="873">
        <v>9.14</v>
      </c>
      <c r="J132" s="131">
        <f t="shared" si="12"/>
        <v>59.410000000000004</v>
      </c>
      <c r="P132" s="10"/>
      <c r="Q132" s="55"/>
      <c r="R132" s="13"/>
      <c r="S132" s="32"/>
      <c r="T132" s="47"/>
      <c r="U132" s="27"/>
      <c r="V132" s="34"/>
      <c r="W132" s="48"/>
      <c r="X132" s="48"/>
      <c r="Y132" s="31"/>
      <c r="Z132" s="35"/>
      <c r="AA132" s="62"/>
      <c r="AB132" s="62"/>
      <c r="AC132" s="62"/>
      <c r="AD132" s="62"/>
      <c r="AE132" s="63"/>
    </row>
    <row r="133" spans="2:31" ht="15.75">
      <c r="B133" s="204" t="s">
        <v>59</v>
      </c>
      <c r="C133" s="549" t="s">
        <v>353</v>
      </c>
      <c r="D133" s="550" t="s">
        <v>354</v>
      </c>
      <c r="E133" s="551" t="s">
        <v>21</v>
      </c>
      <c r="F133" s="553">
        <v>6.5</v>
      </c>
      <c r="G133" s="873">
        <v>6.14</v>
      </c>
      <c r="H133" s="873">
        <v>13.94</v>
      </c>
      <c r="I133" s="873">
        <v>20.079999999999998</v>
      </c>
      <c r="J133" s="131">
        <f t="shared" si="12"/>
        <v>130.51999999999998</v>
      </c>
      <c r="P133" s="10"/>
      <c r="Q133" s="55"/>
      <c r="R133" s="13"/>
      <c r="S133" s="14"/>
      <c r="T133" s="64"/>
      <c r="U133" s="65"/>
      <c r="V133" s="66"/>
      <c r="W133" s="35"/>
      <c r="X133" s="35"/>
      <c r="Y133" s="67"/>
      <c r="Z133" s="68"/>
      <c r="AA133" s="62"/>
      <c r="AB133" s="62"/>
      <c r="AC133" s="62"/>
      <c r="AD133" s="62"/>
      <c r="AE133" s="63"/>
    </row>
    <row r="134" spans="2:31" ht="15.75">
      <c r="B134" s="204" t="s">
        <v>60</v>
      </c>
      <c r="C134" s="549" t="s">
        <v>355</v>
      </c>
      <c r="D134" s="550" t="s">
        <v>356</v>
      </c>
      <c r="E134" s="551" t="s">
        <v>21</v>
      </c>
      <c r="F134" s="553">
        <v>11.5</v>
      </c>
      <c r="G134" s="873">
        <v>5</v>
      </c>
      <c r="H134" s="873">
        <v>17.82</v>
      </c>
      <c r="I134" s="873">
        <v>22.82</v>
      </c>
      <c r="J134" s="131">
        <f t="shared" si="12"/>
        <v>262.43</v>
      </c>
      <c r="P134" s="10"/>
      <c r="Q134" s="55"/>
      <c r="R134" s="13"/>
      <c r="S134" s="14"/>
      <c r="T134" s="64"/>
      <c r="U134" s="65"/>
      <c r="V134" s="66"/>
      <c r="W134" s="35"/>
      <c r="X134" s="35"/>
      <c r="Y134" s="67"/>
      <c r="Z134" s="68"/>
      <c r="AA134" s="62"/>
      <c r="AB134" s="62"/>
      <c r="AC134" s="62"/>
      <c r="AD134" s="62"/>
      <c r="AE134" s="63"/>
    </row>
    <row r="135" spans="2:31" ht="15.75">
      <c r="B135" s="204" t="s">
        <v>61</v>
      </c>
      <c r="C135" s="549" t="s">
        <v>358</v>
      </c>
      <c r="D135" s="550" t="s">
        <v>359</v>
      </c>
      <c r="E135" s="551" t="s">
        <v>68</v>
      </c>
      <c r="F135" s="553">
        <v>0.5</v>
      </c>
      <c r="G135" s="873">
        <v>3.6</v>
      </c>
      <c r="H135" s="873">
        <v>36.68</v>
      </c>
      <c r="I135" s="873">
        <v>40.28</v>
      </c>
      <c r="J135" s="131">
        <f t="shared" si="12"/>
        <v>20.14</v>
      </c>
      <c r="P135" s="10"/>
      <c r="Q135" s="55"/>
      <c r="R135" s="13"/>
      <c r="S135" s="14"/>
      <c r="T135" s="64"/>
      <c r="U135" s="65"/>
      <c r="V135" s="66"/>
      <c r="W135" s="35"/>
      <c r="X135" s="35"/>
      <c r="Y135" s="67"/>
      <c r="Z135" s="68"/>
      <c r="AA135" s="62"/>
      <c r="AB135" s="62"/>
      <c r="AC135" s="62"/>
      <c r="AD135" s="62"/>
      <c r="AE135" s="63"/>
    </row>
    <row r="136" spans="2:31" ht="30">
      <c r="B136" s="204" t="s">
        <v>62</v>
      </c>
      <c r="C136" s="549" t="s">
        <v>357</v>
      </c>
      <c r="D136" s="3" t="s">
        <v>213</v>
      </c>
      <c r="E136" s="11" t="s">
        <v>21</v>
      </c>
      <c r="F136" s="253">
        <v>23</v>
      </c>
      <c r="G136" s="873">
        <v>4.5999999999999996</v>
      </c>
      <c r="H136" s="873">
        <v>10.19</v>
      </c>
      <c r="I136" s="873">
        <v>14.79</v>
      </c>
      <c r="J136" s="131">
        <f t="shared" si="12"/>
        <v>340.16999999999996</v>
      </c>
      <c r="P136" s="10"/>
      <c r="Q136" s="55"/>
      <c r="R136" s="13"/>
      <c r="S136" s="14"/>
      <c r="T136" s="64"/>
      <c r="U136" s="65"/>
      <c r="V136" s="66"/>
      <c r="W136" s="35"/>
      <c r="X136" s="35"/>
      <c r="Y136" s="67"/>
      <c r="Z136" s="68"/>
      <c r="AA136" s="62"/>
      <c r="AB136" s="62"/>
      <c r="AC136" s="62"/>
      <c r="AD136" s="62"/>
      <c r="AE136" s="63"/>
    </row>
    <row r="137" spans="2:31" ht="15.75">
      <c r="B137" s="287" t="s">
        <v>63</v>
      </c>
      <c r="C137" s="549" t="s">
        <v>360</v>
      </c>
      <c r="D137" s="550" t="s">
        <v>126</v>
      </c>
      <c r="E137" s="551" t="s">
        <v>21</v>
      </c>
      <c r="F137" s="553">
        <v>23</v>
      </c>
      <c r="G137" s="873">
        <v>52.29</v>
      </c>
      <c r="H137" s="873">
        <v>39.36</v>
      </c>
      <c r="I137" s="873">
        <v>91.65</v>
      </c>
      <c r="J137" s="131">
        <f t="shared" si="12"/>
        <v>2107.9500000000003</v>
      </c>
      <c r="P137" s="10"/>
      <c r="Q137" s="55"/>
      <c r="R137" s="13"/>
      <c r="S137" s="14"/>
      <c r="T137" s="64"/>
      <c r="U137" s="65"/>
      <c r="V137" s="66"/>
      <c r="W137" s="35"/>
      <c r="X137" s="35"/>
      <c r="Y137" s="67"/>
      <c r="Z137" s="68"/>
      <c r="AA137" s="62"/>
      <c r="AB137" s="62"/>
      <c r="AC137" s="62"/>
      <c r="AD137" s="62"/>
      <c r="AE137" s="63"/>
    </row>
    <row r="138" spans="2:31" ht="15.75">
      <c r="B138" s="204" t="s">
        <v>64</v>
      </c>
      <c r="C138" s="549" t="s">
        <v>361</v>
      </c>
      <c r="D138" s="550" t="s">
        <v>131</v>
      </c>
      <c r="E138" s="551" t="s">
        <v>21</v>
      </c>
      <c r="F138" s="553">
        <v>23</v>
      </c>
      <c r="G138" s="873">
        <v>18.559999999999999</v>
      </c>
      <c r="H138" s="873">
        <v>22.85</v>
      </c>
      <c r="I138" s="873">
        <v>41.41</v>
      </c>
      <c r="J138" s="131">
        <f t="shared" si="12"/>
        <v>952.43</v>
      </c>
      <c r="P138" s="10"/>
      <c r="Q138" s="55"/>
      <c r="R138" s="13"/>
      <c r="S138" s="14"/>
      <c r="T138" s="64"/>
      <c r="U138" s="65"/>
      <c r="V138" s="66"/>
      <c r="W138" s="35"/>
      <c r="X138" s="35"/>
      <c r="Y138" s="67"/>
      <c r="Z138" s="68"/>
      <c r="AA138" s="62"/>
      <c r="AB138" s="62"/>
      <c r="AC138" s="62"/>
      <c r="AD138" s="62"/>
      <c r="AE138" s="63"/>
    </row>
    <row r="139" spans="2:31" ht="15.75">
      <c r="B139" s="204" t="s">
        <v>154</v>
      </c>
      <c r="C139" s="549" t="s">
        <v>362</v>
      </c>
      <c r="D139" s="550" t="s">
        <v>363</v>
      </c>
      <c r="E139" s="551" t="s">
        <v>68</v>
      </c>
      <c r="F139" s="553">
        <v>5.5</v>
      </c>
      <c r="G139" s="873">
        <v>7.2</v>
      </c>
      <c r="H139" s="873">
        <v>12.6</v>
      </c>
      <c r="I139" s="873">
        <v>19.8</v>
      </c>
      <c r="J139" s="131">
        <f t="shared" si="12"/>
        <v>108.9</v>
      </c>
      <c r="P139" s="10"/>
      <c r="Q139" s="55"/>
      <c r="R139" s="13"/>
      <c r="S139" s="14"/>
      <c r="T139" s="64"/>
      <c r="U139" s="65"/>
      <c r="V139" s="66"/>
      <c r="W139" s="35"/>
      <c r="X139" s="35"/>
      <c r="Y139" s="67"/>
      <c r="Z139" s="68"/>
      <c r="AA139" s="62"/>
      <c r="AB139" s="62"/>
      <c r="AC139" s="62"/>
      <c r="AD139" s="62"/>
      <c r="AE139" s="63"/>
    </row>
    <row r="140" spans="2:31" ht="30">
      <c r="B140" s="204" t="s">
        <v>155</v>
      </c>
      <c r="C140" s="270" t="s">
        <v>136</v>
      </c>
      <c r="D140" s="210" t="s">
        <v>139</v>
      </c>
      <c r="E140" s="274" t="s">
        <v>14</v>
      </c>
      <c r="F140" s="227">
        <v>1</v>
      </c>
      <c r="G140" s="276">
        <v>826.31</v>
      </c>
      <c r="H140" s="276">
        <v>0</v>
      </c>
      <c r="I140" s="115">
        <f t="shared" ref="I140:I144" si="13">SUM(G140:H140)</f>
        <v>826.31</v>
      </c>
      <c r="J140" s="131">
        <f t="shared" si="12"/>
        <v>826.31</v>
      </c>
      <c r="P140" s="10"/>
      <c r="Q140" s="55"/>
      <c r="R140" s="13"/>
      <c r="S140" s="14"/>
      <c r="T140" s="64"/>
      <c r="U140" s="65"/>
      <c r="V140" s="66"/>
      <c r="W140" s="35"/>
      <c r="X140" s="35"/>
      <c r="Y140" s="67"/>
      <c r="Z140" s="68"/>
      <c r="AA140" s="62"/>
      <c r="AB140" s="62"/>
      <c r="AC140" s="62"/>
      <c r="AD140" s="62"/>
      <c r="AE140" s="63"/>
    </row>
    <row r="141" spans="2:31" ht="15.75">
      <c r="B141" s="204" t="s">
        <v>162</v>
      </c>
      <c r="C141" s="279" t="s">
        <v>136</v>
      </c>
      <c r="D141" s="281" t="s">
        <v>140</v>
      </c>
      <c r="E141" s="274" t="s">
        <v>14</v>
      </c>
      <c r="F141" s="282">
        <v>1</v>
      </c>
      <c r="G141" s="314">
        <v>45.91</v>
      </c>
      <c r="H141" s="314">
        <v>0</v>
      </c>
      <c r="I141" s="115">
        <f t="shared" si="13"/>
        <v>45.91</v>
      </c>
      <c r="J141" s="131">
        <f t="shared" si="12"/>
        <v>45.91</v>
      </c>
      <c r="P141" s="10"/>
      <c r="Q141" s="55"/>
      <c r="R141" s="13"/>
      <c r="S141" s="14"/>
      <c r="T141" s="64"/>
      <c r="U141" s="65"/>
      <c r="V141" s="66"/>
      <c r="W141" s="35"/>
      <c r="X141" s="35"/>
      <c r="Y141" s="67"/>
      <c r="Z141" s="68"/>
      <c r="AA141" s="62"/>
      <c r="AB141" s="62"/>
      <c r="AC141" s="62"/>
      <c r="AD141" s="62"/>
      <c r="AE141" s="63"/>
    </row>
    <row r="142" spans="2:31" ht="15.75">
      <c r="B142" s="204" t="s">
        <v>163</v>
      </c>
      <c r="C142" s="280" t="s">
        <v>136</v>
      </c>
      <c r="D142" s="278" t="s">
        <v>141</v>
      </c>
      <c r="E142" s="274" t="s">
        <v>14</v>
      </c>
      <c r="F142" s="282">
        <v>1</v>
      </c>
      <c r="G142" s="314">
        <v>89.77</v>
      </c>
      <c r="H142" s="314">
        <v>0</v>
      </c>
      <c r="I142" s="115">
        <f t="shared" si="13"/>
        <v>89.77</v>
      </c>
      <c r="J142" s="131">
        <f t="shared" si="12"/>
        <v>89.77</v>
      </c>
      <c r="P142" s="10"/>
      <c r="Q142" s="55"/>
      <c r="R142" s="13"/>
      <c r="S142" s="14"/>
      <c r="T142" s="64"/>
      <c r="U142" s="65"/>
      <c r="V142" s="66"/>
      <c r="W142" s="35"/>
      <c r="X142" s="35"/>
      <c r="Y142" s="67"/>
      <c r="Z142" s="68"/>
      <c r="AA142" s="62"/>
      <c r="AB142" s="62"/>
      <c r="AC142" s="62"/>
      <c r="AD142" s="62"/>
      <c r="AE142" s="63"/>
    </row>
    <row r="143" spans="2:31" ht="15.75">
      <c r="B143" s="204" t="s">
        <v>164</v>
      </c>
      <c r="C143" s="270" t="s">
        <v>136</v>
      </c>
      <c r="D143" s="277" t="s">
        <v>142</v>
      </c>
      <c r="E143" s="274" t="s">
        <v>14</v>
      </c>
      <c r="F143" s="282">
        <v>2</v>
      </c>
      <c r="G143" s="785">
        <v>62.23</v>
      </c>
      <c r="H143" s="314">
        <v>0</v>
      </c>
      <c r="I143" s="115">
        <f t="shared" si="13"/>
        <v>62.23</v>
      </c>
      <c r="J143" s="131">
        <f t="shared" si="12"/>
        <v>124.46</v>
      </c>
      <c r="P143" s="10"/>
      <c r="Q143" s="55"/>
      <c r="R143" s="13"/>
      <c r="S143" s="14"/>
      <c r="T143" s="64"/>
      <c r="U143" s="65"/>
      <c r="V143" s="66"/>
      <c r="W143" s="35"/>
      <c r="X143" s="35"/>
      <c r="Y143" s="67"/>
      <c r="Z143" s="68"/>
      <c r="AA143" s="62"/>
      <c r="AB143" s="62"/>
      <c r="AC143" s="62"/>
      <c r="AD143" s="62"/>
      <c r="AE143" s="63"/>
    </row>
    <row r="144" spans="2:31" ht="15.75">
      <c r="B144" s="204" t="s">
        <v>165</v>
      </c>
      <c r="C144" s="270" t="s">
        <v>136</v>
      </c>
      <c r="D144" s="275" t="s">
        <v>143</v>
      </c>
      <c r="E144" s="274" t="s">
        <v>14</v>
      </c>
      <c r="F144" s="282">
        <v>1</v>
      </c>
      <c r="G144" s="786">
        <v>49.99</v>
      </c>
      <c r="H144" s="315">
        <v>0</v>
      </c>
      <c r="I144" s="115">
        <f t="shared" si="13"/>
        <v>49.99</v>
      </c>
      <c r="J144" s="131">
        <f t="shared" si="12"/>
        <v>49.99</v>
      </c>
      <c r="P144" s="10"/>
      <c r="Q144" s="55"/>
      <c r="R144" s="13"/>
      <c r="S144" s="14"/>
      <c r="T144" s="64"/>
      <c r="U144" s="65"/>
      <c r="V144" s="66"/>
      <c r="W144" s="35"/>
      <c r="X144" s="35"/>
      <c r="Y144" s="67"/>
      <c r="Z144" s="68"/>
      <c r="AA144" s="62"/>
      <c r="AB144" s="62"/>
      <c r="AC144" s="62"/>
      <c r="AD144" s="62"/>
      <c r="AE144" s="63"/>
    </row>
    <row r="145" spans="1:31" ht="15.75">
      <c r="B145" s="204" t="s">
        <v>166</v>
      </c>
      <c r="C145" s="549" t="s">
        <v>364</v>
      </c>
      <c r="D145" s="550" t="s">
        <v>366</v>
      </c>
      <c r="E145" s="551" t="s">
        <v>21</v>
      </c>
      <c r="F145" s="553">
        <v>0.4</v>
      </c>
      <c r="G145" s="873">
        <v>439.83</v>
      </c>
      <c r="H145" s="873">
        <v>61.7</v>
      </c>
      <c r="I145" s="873">
        <v>501.53</v>
      </c>
      <c r="J145" s="131">
        <f t="shared" si="12"/>
        <v>200.61199999999999</v>
      </c>
      <c r="P145" s="10"/>
      <c r="Q145" s="55"/>
      <c r="R145" s="13"/>
      <c r="S145" s="14"/>
      <c r="T145" s="64"/>
      <c r="U145" s="65"/>
      <c r="V145" s="66"/>
      <c r="W145" s="35"/>
      <c r="X145" s="35"/>
      <c r="Y145" s="67"/>
      <c r="Z145" s="68"/>
      <c r="AA145" s="62"/>
      <c r="AB145" s="62"/>
      <c r="AC145" s="62"/>
      <c r="AD145" s="62"/>
      <c r="AE145" s="63"/>
    </row>
    <row r="146" spans="1:31" ht="30">
      <c r="B146" s="204" t="s">
        <v>167</v>
      </c>
      <c r="C146" s="549" t="s">
        <v>367</v>
      </c>
      <c r="D146" s="550" t="s">
        <v>369</v>
      </c>
      <c r="E146" s="551" t="s">
        <v>21</v>
      </c>
      <c r="F146" s="553">
        <v>0.4</v>
      </c>
      <c r="G146" s="873">
        <v>9.76</v>
      </c>
      <c r="H146" s="873">
        <v>19.53</v>
      </c>
      <c r="I146" s="873">
        <v>29.29</v>
      </c>
      <c r="J146" s="131">
        <f t="shared" si="12"/>
        <v>11.716000000000001</v>
      </c>
      <c r="P146" s="10"/>
      <c r="Q146" s="55"/>
      <c r="R146" s="13"/>
      <c r="S146" s="14"/>
      <c r="T146" s="64"/>
      <c r="U146" s="65"/>
      <c r="V146" s="66"/>
      <c r="W146" s="35"/>
      <c r="X146" s="35"/>
      <c r="Y146" s="67"/>
      <c r="Z146" s="68"/>
      <c r="AA146" s="62"/>
      <c r="AB146" s="62"/>
      <c r="AC146" s="62"/>
      <c r="AD146" s="62"/>
      <c r="AE146" s="63"/>
    </row>
    <row r="147" spans="1:31" ht="15.75">
      <c r="B147" s="204" t="s">
        <v>226</v>
      </c>
      <c r="C147" s="549" t="s">
        <v>370</v>
      </c>
      <c r="D147" s="550" t="s">
        <v>371</v>
      </c>
      <c r="E147" s="551" t="s">
        <v>21</v>
      </c>
      <c r="F147" s="553">
        <v>1</v>
      </c>
      <c r="G147" s="873">
        <v>875.81</v>
      </c>
      <c r="H147" s="873">
        <v>64.8</v>
      </c>
      <c r="I147" s="873">
        <v>940.61</v>
      </c>
      <c r="J147" s="131">
        <f t="shared" si="12"/>
        <v>940.61</v>
      </c>
      <c r="P147" s="10"/>
      <c r="Q147" s="55"/>
      <c r="R147" s="13"/>
      <c r="S147" s="14"/>
      <c r="T147" s="64"/>
      <c r="U147" s="65"/>
      <c r="V147" s="66"/>
      <c r="W147" s="35"/>
      <c r="X147" s="35"/>
      <c r="Y147" s="67"/>
      <c r="Z147" s="68"/>
      <c r="AA147" s="62"/>
      <c r="AB147" s="62"/>
      <c r="AC147" s="62"/>
      <c r="AD147" s="62"/>
      <c r="AE147" s="63"/>
    </row>
    <row r="148" spans="1:31" ht="15.75">
      <c r="B148" s="204" t="s">
        <v>227</v>
      </c>
      <c r="C148" s="549" t="s">
        <v>372</v>
      </c>
      <c r="D148" s="550" t="s">
        <v>132</v>
      </c>
      <c r="E148" s="551" t="s">
        <v>14</v>
      </c>
      <c r="F148" s="553">
        <v>1</v>
      </c>
      <c r="G148" s="873">
        <v>151.22999999999999</v>
      </c>
      <c r="H148" s="873">
        <v>18.02</v>
      </c>
      <c r="I148" s="873">
        <v>169.25</v>
      </c>
      <c r="J148" s="131">
        <f t="shared" si="12"/>
        <v>169.25</v>
      </c>
      <c r="P148" s="10"/>
      <c r="Q148" s="55"/>
      <c r="R148" s="13"/>
      <c r="S148" s="14"/>
      <c r="T148" s="64"/>
      <c r="U148" s="65"/>
      <c r="V148" s="66"/>
      <c r="W148" s="35"/>
      <c r="X148" s="35"/>
      <c r="Y148" s="67"/>
      <c r="Z148" s="68"/>
      <c r="AA148" s="62"/>
      <c r="AB148" s="62"/>
      <c r="AC148" s="62"/>
      <c r="AD148" s="62"/>
      <c r="AE148" s="63"/>
    </row>
    <row r="149" spans="1:31" ht="15.75">
      <c r="B149" s="204" t="s">
        <v>241</v>
      </c>
      <c r="C149" s="549" t="s">
        <v>373</v>
      </c>
      <c r="D149" s="550" t="s">
        <v>130</v>
      </c>
      <c r="E149" s="551" t="s">
        <v>14</v>
      </c>
      <c r="F149" s="553">
        <v>1</v>
      </c>
      <c r="G149" s="873">
        <v>107.24</v>
      </c>
      <c r="H149" s="873">
        <v>13.65</v>
      </c>
      <c r="I149" s="873">
        <v>120.89</v>
      </c>
      <c r="J149" s="131">
        <f t="shared" si="12"/>
        <v>120.89</v>
      </c>
      <c r="P149" s="10"/>
      <c r="Q149" s="55"/>
      <c r="R149" s="13"/>
      <c r="S149" s="14"/>
      <c r="T149" s="64"/>
      <c r="U149" s="65"/>
      <c r="V149" s="66"/>
      <c r="W149" s="35"/>
      <c r="X149" s="35"/>
      <c r="Y149" s="67"/>
      <c r="Z149" s="68"/>
      <c r="AA149" s="62"/>
      <c r="AB149" s="62"/>
      <c r="AC149" s="62"/>
      <c r="AD149" s="62"/>
      <c r="AE149" s="63"/>
    </row>
    <row r="150" spans="1:31" ht="15.95" customHeight="1">
      <c r="B150" s="204" t="s">
        <v>243</v>
      </c>
      <c r="C150" s="549" t="s">
        <v>374</v>
      </c>
      <c r="D150" s="550" t="s">
        <v>375</v>
      </c>
      <c r="E150" s="551" t="s">
        <v>14</v>
      </c>
      <c r="F150" s="553">
        <v>1</v>
      </c>
      <c r="G150" s="873">
        <v>8.4</v>
      </c>
      <c r="H150" s="873">
        <v>14.42</v>
      </c>
      <c r="I150" s="873">
        <v>22.82</v>
      </c>
      <c r="J150" s="131">
        <f t="shared" si="12"/>
        <v>22.82</v>
      </c>
      <c r="P150" s="10"/>
      <c r="Q150" s="55"/>
      <c r="R150" s="13"/>
      <c r="S150" s="14"/>
      <c r="T150" s="64"/>
      <c r="U150" s="65"/>
      <c r="V150" s="66"/>
      <c r="W150" s="35"/>
      <c r="X150" s="35"/>
      <c r="Y150" s="67"/>
      <c r="Z150" s="68"/>
      <c r="AA150" s="62"/>
      <c r="AB150" s="62"/>
      <c r="AC150" s="62"/>
      <c r="AD150" s="62"/>
      <c r="AE150" s="63"/>
    </row>
    <row r="151" spans="1:31" ht="15.95" customHeight="1">
      <c r="B151" s="204" t="s">
        <v>248</v>
      </c>
      <c r="C151" s="549" t="s">
        <v>376</v>
      </c>
      <c r="D151" s="550" t="s">
        <v>378</v>
      </c>
      <c r="E151" s="551" t="s">
        <v>14</v>
      </c>
      <c r="F151" s="553">
        <v>1</v>
      </c>
      <c r="G151" s="873">
        <v>147.68</v>
      </c>
      <c r="H151" s="873">
        <v>2.66</v>
      </c>
      <c r="I151" s="873">
        <v>150.34</v>
      </c>
      <c r="J151" s="131">
        <f t="shared" si="12"/>
        <v>150.34</v>
      </c>
      <c r="P151" s="10"/>
      <c r="Q151" s="55"/>
      <c r="R151" s="13"/>
      <c r="S151" s="14"/>
      <c r="T151" s="64"/>
      <c r="U151" s="65"/>
      <c r="V151" s="66"/>
      <c r="W151" s="35"/>
      <c r="X151" s="35"/>
      <c r="Y151" s="67"/>
      <c r="Z151" s="68"/>
      <c r="AA151" s="62"/>
      <c r="AB151" s="62"/>
      <c r="AC151" s="62"/>
      <c r="AD151" s="62"/>
      <c r="AE151" s="63"/>
    </row>
    <row r="152" spans="1:31" ht="15.75">
      <c r="B152" s="107"/>
      <c r="C152" s="269"/>
      <c r="D152" s="266"/>
      <c r="E152" s="267"/>
      <c r="F152" s="268"/>
      <c r="G152" s="187"/>
      <c r="H152" s="188"/>
      <c r="I152" s="104" t="s">
        <v>24</v>
      </c>
      <c r="J152" s="138">
        <f>SUM(J126:J151)</f>
        <v>8358.268</v>
      </c>
      <c r="P152" s="10"/>
      <c r="Q152" s="57"/>
      <c r="R152" s="37"/>
      <c r="S152" s="14"/>
      <c r="T152" s="70"/>
      <c r="U152" s="65"/>
      <c r="V152" s="66"/>
      <c r="W152" s="35"/>
      <c r="X152" s="35"/>
      <c r="Y152" s="31"/>
      <c r="Z152" s="35"/>
      <c r="AA152" s="62"/>
      <c r="AB152" s="62"/>
      <c r="AC152" s="62"/>
      <c r="AD152" s="62"/>
      <c r="AE152" s="63"/>
    </row>
    <row r="153" spans="1:31" ht="15.75">
      <c r="A153" s="10"/>
      <c r="B153" s="139">
        <v>3</v>
      </c>
      <c r="C153" s="101"/>
      <c r="D153" s="147" t="s">
        <v>41</v>
      </c>
      <c r="E153" s="99"/>
      <c r="F153" s="184"/>
      <c r="G153" s="100"/>
      <c r="H153" s="120"/>
      <c r="I153" s="98"/>
      <c r="J153" s="143"/>
      <c r="N153" s="10"/>
      <c r="P153" s="10"/>
      <c r="Q153" s="59"/>
      <c r="R153" s="38"/>
      <c r="S153" s="32"/>
      <c r="T153" s="47"/>
      <c r="U153" s="45"/>
      <c r="V153" s="44"/>
      <c r="W153" s="48"/>
      <c r="X153" s="48"/>
      <c r="Y153" s="31"/>
      <c r="Z153" s="35"/>
      <c r="AA153" s="62"/>
      <c r="AB153" s="62"/>
      <c r="AC153" s="62"/>
      <c r="AD153" s="62"/>
      <c r="AE153" s="63"/>
    </row>
    <row r="154" spans="1:31" ht="15.75">
      <c r="A154" s="10"/>
      <c r="B154" s="129" t="s">
        <v>25</v>
      </c>
      <c r="C154" s="549" t="s">
        <v>379</v>
      </c>
      <c r="D154" s="550" t="s">
        <v>197</v>
      </c>
      <c r="E154" s="551" t="s">
        <v>22</v>
      </c>
      <c r="F154" s="553">
        <v>0.8</v>
      </c>
      <c r="G154" s="783">
        <v>0</v>
      </c>
      <c r="H154" s="784">
        <v>36.630000000000003</v>
      </c>
      <c r="I154" s="784">
        <v>36.630000000000003</v>
      </c>
      <c r="J154" s="131">
        <f t="shared" ref="J154:J155" si="14">SUM(I154*F154)</f>
        <v>29.304000000000002</v>
      </c>
      <c r="N154" s="10"/>
      <c r="O154" s="10"/>
      <c r="P154" s="10"/>
      <c r="Q154" s="59"/>
      <c r="R154" s="38"/>
      <c r="S154" s="46"/>
      <c r="T154" s="40"/>
      <c r="U154" s="39"/>
      <c r="V154" s="30"/>
      <c r="W154" s="72"/>
      <c r="X154" s="72"/>
      <c r="Y154" s="67"/>
      <c r="Z154" s="68"/>
      <c r="AA154" s="62"/>
      <c r="AB154" s="62"/>
      <c r="AC154" s="62"/>
      <c r="AD154" s="62"/>
      <c r="AE154" s="63"/>
    </row>
    <row r="155" spans="1:31" ht="15.75">
      <c r="A155" s="10"/>
      <c r="B155" s="129" t="s">
        <v>26</v>
      </c>
      <c r="C155" s="549" t="s">
        <v>380</v>
      </c>
      <c r="D155" s="550" t="s">
        <v>198</v>
      </c>
      <c r="E155" s="551" t="s">
        <v>22</v>
      </c>
      <c r="F155" s="553">
        <v>0.8</v>
      </c>
      <c r="G155" s="873">
        <v>72.569999999999993</v>
      </c>
      <c r="H155" s="873">
        <v>16.21</v>
      </c>
      <c r="I155" s="873">
        <v>88.78</v>
      </c>
      <c r="J155" s="131">
        <f t="shared" si="14"/>
        <v>71.024000000000001</v>
      </c>
      <c r="N155" s="10"/>
      <c r="O155" s="10"/>
      <c r="P155" s="10"/>
      <c r="Q155" s="59"/>
      <c r="R155" s="38"/>
      <c r="S155" s="46"/>
      <c r="T155" s="40"/>
      <c r="U155" s="39"/>
      <c r="V155" s="30"/>
      <c r="W155" s="72"/>
      <c r="X155" s="72"/>
      <c r="Y155" s="67"/>
      <c r="Z155" s="68"/>
      <c r="AA155" s="62"/>
      <c r="AB155" s="62"/>
      <c r="AC155" s="62"/>
      <c r="AD155" s="62"/>
      <c r="AE155" s="63"/>
    </row>
    <row r="156" spans="1:31" ht="15.75">
      <c r="A156" s="10"/>
      <c r="B156" s="141"/>
      <c r="C156" s="91"/>
      <c r="D156" s="88"/>
      <c r="E156" s="87"/>
      <c r="F156" s="185"/>
      <c r="G156" s="89"/>
      <c r="H156" s="90"/>
      <c r="I156" s="102" t="s">
        <v>27</v>
      </c>
      <c r="J156" s="134">
        <f>SUM(J154:J155)</f>
        <v>100.328</v>
      </c>
      <c r="P156" s="10"/>
      <c r="Q156" s="59"/>
      <c r="R156" s="38"/>
      <c r="S156" s="32"/>
      <c r="T156" s="47"/>
      <c r="U156" s="45"/>
      <c r="V156" s="44"/>
      <c r="W156" s="48"/>
      <c r="X156" s="48"/>
      <c r="Y156" s="31"/>
      <c r="Z156" s="35"/>
      <c r="AA156" s="62"/>
      <c r="AB156" s="62"/>
      <c r="AC156" s="62"/>
      <c r="AD156" s="62"/>
      <c r="AE156" s="63"/>
    </row>
    <row r="157" spans="1:31" ht="15.75">
      <c r="A157" s="10"/>
      <c r="B157" s="139">
        <v>4</v>
      </c>
      <c r="C157" s="101"/>
      <c r="D157" s="147" t="s">
        <v>110</v>
      </c>
      <c r="E157" s="99"/>
      <c r="F157" s="184"/>
      <c r="G157" s="100"/>
      <c r="H157" s="120"/>
      <c r="I157" s="98"/>
      <c r="J157" s="143"/>
      <c r="N157" s="10"/>
      <c r="P157" s="10"/>
      <c r="Q157" s="59"/>
      <c r="R157" s="38"/>
      <c r="S157" s="32"/>
      <c r="T157" s="47"/>
      <c r="U157" s="45"/>
      <c r="V157" s="44"/>
      <c r="W157" s="48"/>
      <c r="X157" s="48"/>
      <c r="Y157" s="31"/>
      <c r="Z157" s="35"/>
      <c r="AA157" s="62"/>
      <c r="AB157" s="62"/>
      <c r="AC157" s="62"/>
      <c r="AD157" s="62"/>
      <c r="AE157" s="63"/>
    </row>
    <row r="158" spans="1:31" ht="15.75">
      <c r="A158" s="10"/>
      <c r="B158" s="129" t="s">
        <v>28</v>
      </c>
      <c r="C158" s="549" t="s">
        <v>381</v>
      </c>
      <c r="D158" s="550" t="s">
        <v>31</v>
      </c>
      <c r="E158" s="552" t="s">
        <v>21</v>
      </c>
      <c r="F158" s="553">
        <v>21</v>
      </c>
      <c r="G158" s="783">
        <v>0</v>
      </c>
      <c r="H158" s="784">
        <v>10.26</v>
      </c>
      <c r="I158" s="784">
        <v>10.26</v>
      </c>
      <c r="J158" s="131">
        <f t="shared" ref="J158" si="15">SUM(I158*F158)</f>
        <v>215.46</v>
      </c>
      <c r="N158" s="10"/>
      <c r="O158" s="10"/>
      <c r="P158" s="10"/>
      <c r="Q158" s="59"/>
      <c r="R158" s="38"/>
      <c r="S158" s="46"/>
      <c r="T158" s="40"/>
      <c r="U158" s="39"/>
      <c r="V158" s="30"/>
      <c r="W158" s="72"/>
      <c r="X158" s="72"/>
      <c r="Y158" s="67"/>
      <c r="Z158" s="68"/>
      <c r="AA158" s="62"/>
      <c r="AB158" s="62"/>
      <c r="AC158" s="62"/>
      <c r="AD158" s="62"/>
      <c r="AE158" s="63"/>
    </row>
    <row r="159" spans="1:31" ht="15.75">
      <c r="A159" s="10"/>
      <c r="B159" s="141"/>
      <c r="C159" s="91"/>
      <c r="D159" s="88"/>
      <c r="E159" s="87"/>
      <c r="F159" s="185"/>
      <c r="G159" s="89"/>
      <c r="H159" s="90"/>
      <c r="I159" s="102" t="s">
        <v>29</v>
      </c>
      <c r="J159" s="134">
        <f>SUM(J158:J158)</f>
        <v>215.46</v>
      </c>
      <c r="P159" s="10"/>
      <c r="Q159" s="59"/>
      <c r="R159" s="38"/>
      <c r="S159" s="32"/>
      <c r="T159" s="47"/>
      <c r="U159" s="45"/>
      <c r="V159" s="44"/>
      <c r="W159" s="48"/>
      <c r="X159" s="48"/>
      <c r="Y159" s="31"/>
      <c r="Z159" s="35"/>
      <c r="AA159" s="62"/>
      <c r="AB159" s="62"/>
      <c r="AC159" s="62"/>
      <c r="AD159" s="62"/>
      <c r="AE159" s="63"/>
    </row>
    <row r="160" spans="1:31" ht="21.75" customHeight="1">
      <c r="B160" s="848" t="s">
        <v>48</v>
      </c>
      <c r="C160" s="849"/>
      <c r="D160" s="849"/>
      <c r="E160" s="849"/>
      <c r="F160" s="849"/>
      <c r="G160" s="849"/>
      <c r="H160" s="850"/>
      <c r="I160" s="125"/>
      <c r="J160" s="126">
        <f>SUM(J124,J152,J156,J159)</f>
        <v>9158.2409999999982</v>
      </c>
      <c r="P160" s="10"/>
      <c r="Q160" s="56"/>
      <c r="R160" s="13"/>
      <c r="S160" s="33"/>
      <c r="T160" s="73"/>
      <c r="U160" s="61"/>
      <c r="V160" s="66"/>
      <c r="W160" s="48"/>
      <c r="X160" s="48"/>
      <c r="Y160" s="31"/>
      <c r="Z160" s="35"/>
      <c r="AA160" s="62"/>
      <c r="AB160" s="62"/>
      <c r="AC160" s="62"/>
      <c r="AD160" s="62"/>
      <c r="AE160" s="63"/>
    </row>
    <row r="161" spans="2:31" ht="18" customHeight="1">
      <c r="B161" s="851" t="s">
        <v>34</v>
      </c>
      <c r="C161" s="852"/>
      <c r="D161" s="852"/>
      <c r="E161" s="852"/>
      <c r="F161" s="852"/>
      <c r="G161" s="852"/>
      <c r="H161" s="853"/>
      <c r="I161" s="77"/>
      <c r="J161" s="127">
        <f>J160*0.3</f>
        <v>2747.4722999999994</v>
      </c>
      <c r="P161" s="10"/>
      <c r="Q161" s="56"/>
      <c r="R161" s="13"/>
      <c r="S161" s="46"/>
      <c r="T161" s="40"/>
      <c r="U161" s="39"/>
      <c r="V161" s="30"/>
      <c r="W161" s="72"/>
      <c r="X161" s="72"/>
      <c r="Y161" s="67"/>
      <c r="Z161" s="68"/>
      <c r="AA161" s="62"/>
      <c r="AB161" s="62"/>
      <c r="AC161" s="62"/>
      <c r="AD161" s="62"/>
      <c r="AE161" s="63"/>
    </row>
    <row r="162" spans="2:31" ht="20.25">
      <c r="B162" s="854" t="s">
        <v>32</v>
      </c>
      <c r="C162" s="855"/>
      <c r="D162" s="855"/>
      <c r="E162" s="855"/>
      <c r="F162" s="855"/>
      <c r="G162" s="855"/>
      <c r="H162" s="856"/>
      <c r="I162" s="157"/>
      <c r="J162" s="128">
        <f>SUM(J160:J161)</f>
        <v>11905.713299999998</v>
      </c>
      <c r="P162" s="10"/>
      <c r="Q162" s="60"/>
      <c r="R162" s="49"/>
      <c r="S162" s="50"/>
      <c r="T162" s="51"/>
      <c r="U162" s="27"/>
      <c r="V162" s="52"/>
      <c r="W162" s="53"/>
      <c r="X162" s="53"/>
      <c r="Y162" s="74"/>
      <c r="Z162" s="52"/>
      <c r="AA162" s="62"/>
      <c r="AB162" s="62"/>
      <c r="AC162" s="62"/>
      <c r="AD162" s="62"/>
      <c r="AE162" s="63"/>
    </row>
    <row r="168" spans="2:31" ht="18" customHeight="1">
      <c r="B168" s="857" t="s">
        <v>2</v>
      </c>
      <c r="C168" s="843" t="s">
        <v>3</v>
      </c>
      <c r="D168" s="843" t="s">
        <v>33</v>
      </c>
      <c r="E168" s="841" t="s">
        <v>4</v>
      </c>
      <c r="F168" s="843" t="s">
        <v>0</v>
      </c>
      <c r="G168" s="845" t="s">
        <v>1</v>
      </c>
      <c r="H168" s="846"/>
      <c r="I168" s="846"/>
      <c r="J168" s="847"/>
    </row>
    <row r="169" spans="2:31">
      <c r="B169" s="858"/>
      <c r="C169" s="844"/>
      <c r="D169" s="844"/>
      <c r="E169" s="842"/>
      <c r="F169" s="844"/>
      <c r="G169" s="4" t="s">
        <v>6</v>
      </c>
      <c r="H169" s="4" t="s">
        <v>7</v>
      </c>
      <c r="I169" s="122" t="s">
        <v>15</v>
      </c>
      <c r="J169" s="5" t="s">
        <v>5</v>
      </c>
    </row>
    <row r="170" spans="2:31" ht="15.75">
      <c r="B170" s="156">
        <v>1</v>
      </c>
      <c r="C170" s="109"/>
      <c r="D170" s="260" t="s">
        <v>108</v>
      </c>
      <c r="E170" s="92"/>
      <c r="F170" s="178"/>
      <c r="G170" s="112"/>
      <c r="H170" s="93"/>
      <c r="I170" s="154"/>
      <c r="J170" s="155"/>
      <c r="P170" s="10"/>
      <c r="Q170" s="55"/>
      <c r="R170" s="13"/>
      <c r="S170" s="32"/>
      <c r="T170" s="47"/>
      <c r="U170" s="61"/>
      <c r="V170" s="30"/>
      <c r="W170" s="48"/>
      <c r="X170" s="48"/>
      <c r="Y170" s="31"/>
      <c r="Z170" s="35"/>
      <c r="AA170" s="62"/>
      <c r="AB170" s="62"/>
      <c r="AC170" s="62"/>
      <c r="AD170" s="62"/>
      <c r="AE170" s="63"/>
    </row>
    <row r="171" spans="2:31" ht="15.75">
      <c r="B171" s="370" t="s">
        <v>12</v>
      </c>
      <c r="C171" s="549" t="s">
        <v>332</v>
      </c>
      <c r="D171" s="550" t="s">
        <v>153</v>
      </c>
      <c r="E171" s="551" t="s">
        <v>21</v>
      </c>
      <c r="F171" s="553">
        <v>16</v>
      </c>
      <c r="G171" s="781">
        <v>0</v>
      </c>
      <c r="H171" s="782">
        <v>17.32</v>
      </c>
      <c r="I171" s="782">
        <v>17.32</v>
      </c>
      <c r="J171" s="371">
        <f>SUM(I171*F171)</f>
        <v>277.12</v>
      </c>
      <c r="P171" s="10"/>
      <c r="Q171" s="55"/>
      <c r="R171" s="13"/>
      <c r="S171" s="32"/>
      <c r="T171" s="47"/>
      <c r="U171" s="61"/>
      <c r="V171" s="30"/>
      <c r="W171" s="48"/>
      <c r="X171" s="48"/>
      <c r="Y171" s="31"/>
      <c r="Z171" s="35"/>
      <c r="AA171" s="62"/>
      <c r="AB171" s="62"/>
      <c r="AC171" s="62"/>
      <c r="AD171" s="62"/>
      <c r="AE171" s="63"/>
    </row>
    <row r="172" spans="2:31" ht="15.75">
      <c r="B172" s="132" t="s">
        <v>13</v>
      </c>
      <c r="C172" s="549" t="s">
        <v>333</v>
      </c>
      <c r="D172" s="550" t="s">
        <v>334</v>
      </c>
      <c r="E172" s="551" t="s">
        <v>68</v>
      </c>
      <c r="F172" s="553">
        <v>10</v>
      </c>
      <c r="G172" s="781">
        <v>0</v>
      </c>
      <c r="H172" s="782">
        <v>3.15</v>
      </c>
      <c r="I172" s="782">
        <v>3.15</v>
      </c>
      <c r="J172" s="131">
        <f>SUM(I172*F172)</f>
        <v>31.5</v>
      </c>
      <c r="P172" s="10"/>
      <c r="Q172" s="55"/>
      <c r="R172" s="13"/>
      <c r="S172" s="32"/>
      <c r="T172" s="47"/>
      <c r="U172" s="61"/>
      <c r="V172" s="30"/>
      <c r="W172" s="48"/>
      <c r="X172" s="48"/>
      <c r="Y172" s="31"/>
      <c r="Z172" s="35"/>
      <c r="AA172" s="62"/>
      <c r="AB172" s="62"/>
      <c r="AC172" s="62"/>
      <c r="AD172" s="62"/>
      <c r="AE172" s="63"/>
    </row>
    <row r="173" spans="2:31" ht="15.95" customHeight="1">
      <c r="B173" s="132" t="s">
        <v>20</v>
      </c>
      <c r="C173" s="549" t="s">
        <v>335</v>
      </c>
      <c r="D173" s="550" t="s">
        <v>336</v>
      </c>
      <c r="E173" s="551" t="s">
        <v>22</v>
      </c>
      <c r="F173" s="553">
        <v>1</v>
      </c>
      <c r="G173" s="783">
        <v>0</v>
      </c>
      <c r="H173" s="784">
        <v>58.6</v>
      </c>
      <c r="I173" s="784">
        <v>58.6</v>
      </c>
      <c r="J173" s="131">
        <f>SUM(I173*F173)</f>
        <v>58.6</v>
      </c>
      <c r="P173" s="10"/>
      <c r="Q173" s="55"/>
      <c r="R173" s="13"/>
      <c r="S173" s="32"/>
      <c r="T173" s="47"/>
      <c r="U173" s="61"/>
      <c r="V173" s="30"/>
      <c r="W173" s="48"/>
      <c r="X173" s="48"/>
      <c r="Y173" s="31"/>
      <c r="Z173" s="35"/>
      <c r="AA173" s="62"/>
      <c r="AB173" s="62"/>
      <c r="AC173" s="62"/>
      <c r="AD173" s="62"/>
      <c r="AE173" s="63"/>
    </row>
    <row r="174" spans="2:31" ht="15.75">
      <c r="B174" s="132" t="s">
        <v>51</v>
      </c>
      <c r="C174" s="549" t="s">
        <v>337</v>
      </c>
      <c r="D174" s="550" t="s">
        <v>125</v>
      </c>
      <c r="E174" s="551" t="s">
        <v>21</v>
      </c>
      <c r="F174" s="553">
        <v>11.5</v>
      </c>
      <c r="G174" s="781">
        <v>0</v>
      </c>
      <c r="H174" s="782">
        <v>8.7899999999999991</v>
      </c>
      <c r="I174" s="782">
        <v>8.7899999999999991</v>
      </c>
      <c r="J174" s="131">
        <f>SUM(I174*F174)</f>
        <v>101.08499999999999</v>
      </c>
      <c r="P174" s="10"/>
      <c r="Q174" s="55"/>
      <c r="R174" s="13"/>
      <c r="S174" s="32"/>
      <c r="T174" s="47"/>
      <c r="U174" s="61"/>
      <c r="V174" s="30"/>
      <c r="W174" s="48"/>
      <c r="X174" s="48"/>
      <c r="Y174" s="31"/>
      <c r="Z174" s="35"/>
      <c r="AA174" s="62"/>
      <c r="AB174" s="62"/>
      <c r="AC174" s="62"/>
      <c r="AD174" s="62"/>
      <c r="AE174" s="63"/>
    </row>
    <row r="175" spans="2:31" ht="15.75">
      <c r="B175" s="132" t="s">
        <v>52</v>
      </c>
      <c r="C175" s="549" t="s">
        <v>338</v>
      </c>
      <c r="D175" s="550" t="s">
        <v>339</v>
      </c>
      <c r="E175" s="551" t="s">
        <v>22</v>
      </c>
      <c r="F175" s="553">
        <v>1</v>
      </c>
      <c r="G175" s="781">
        <v>0</v>
      </c>
      <c r="H175" s="782">
        <v>293</v>
      </c>
      <c r="I175" s="782">
        <v>293</v>
      </c>
      <c r="J175" s="131">
        <f>SUM(I175*F175)</f>
        <v>293</v>
      </c>
      <c r="P175" s="10"/>
      <c r="Q175" s="55"/>
      <c r="R175" s="13"/>
      <c r="S175" s="32"/>
      <c r="T175" s="47"/>
      <c r="U175" s="61"/>
      <c r="V175" s="30"/>
      <c r="W175" s="48"/>
      <c r="X175" s="48"/>
      <c r="Y175" s="31"/>
      <c r="Z175" s="35"/>
      <c r="AA175" s="62"/>
      <c r="AB175" s="62"/>
      <c r="AC175" s="62"/>
      <c r="AD175" s="62"/>
      <c r="AE175" s="63"/>
    </row>
    <row r="176" spans="2:31" ht="15.75">
      <c r="B176" s="132"/>
      <c r="C176" s="271"/>
      <c r="D176" s="225"/>
      <c r="E176" s="367"/>
      <c r="F176" s="177"/>
      <c r="G176" s="105"/>
      <c r="H176" s="368"/>
      <c r="I176" s="103" t="s">
        <v>23</v>
      </c>
      <c r="J176" s="153">
        <f>SUM(J171:J175)</f>
        <v>761.30500000000006</v>
      </c>
      <c r="P176" s="10"/>
      <c r="Q176" s="55"/>
      <c r="R176" s="13"/>
      <c r="S176" s="32"/>
      <c r="T176" s="47"/>
      <c r="U176" s="61"/>
      <c r="V176" s="30"/>
      <c r="W176" s="48"/>
      <c r="X176" s="48"/>
      <c r="Y176" s="31"/>
      <c r="Z176" s="35"/>
      <c r="AA176" s="62"/>
      <c r="AB176" s="62"/>
      <c r="AC176" s="62"/>
      <c r="AD176" s="62"/>
      <c r="AE176" s="63"/>
    </row>
    <row r="177" spans="2:31" ht="15.75">
      <c r="B177" s="285">
        <v>2</v>
      </c>
      <c r="C177" s="117"/>
      <c r="D177" s="96" t="s">
        <v>109</v>
      </c>
      <c r="E177" s="213"/>
      <c r="F177" s="182"/>
      <c r="G177" s="205"/>
      <c r="H177" s="205"/>
      <c r="I177" s="240"/>
      <c r="J177" s="331"/>
      <c r="P177" s="10"/>
      <c r="Q177" s="55"/>
      <c r="R177" s="13"/>
      <c r="S177" s="32"/>
      <c r="T177" s="47"/>
      <c r="U177" s="27"/>
      <c r="V177" s="34"/>
      <c r="W177" s="48"/>
      <c r="X177" s="48"/>
      <c r="Y177" s="31"/>
      <c r="Z177" s="35"/>
      <c r="AA177" s="62"/>
      <c r="AB177" s="62"/>
      <c r="AC177" s="62"/>
      <c r="AD177" s="62"/>
      <c r="AE177" s="63"/>
    </row>
    <row r="178" spans="2:31" ht="15.75">
      <c r="B178" s="287" t="s">
        <v>8</v>
      </c>
      <c r="C178" s="549" t="s">
        <v>342</v>
      </c>
      <c r="D178" s="550" t="s">
        <v>343</v>
      </c>
      <c r="E178" s="551" t="s">
        <v>21</v>
      </c>
      <c r="F178" s="553">
        <v>8</v>
      </c>
      <c r="G178" s="783">
        <v>72.48</v>
      </c>
      <c r="H178" s="784">
        <v>47.24</v>
      </c>
      <c r="I178" s="784">
        <v>119.72</v>
      </c>
      <c r="J178" s="131">
        <f>I178*F178</f>
        <v>957.76</v>
      </c>
      <c r="P178" s="10"/>
      <c r="Q178" s="55"/>
      <c r="R178" s="13"/>
      <c r="S178" s="32"/>
      <c r="T178" s="47"/>
      <c r="U178" s="27"/>
      <c r="V178" s="34"/>
      <c r="W178" s="48"/>
      <c r="X178" s="48"/>
      <c r="Y178" s="31"/>
      <c r="Z178" s="35"/>
      <c r="AA178" s="62"/>
      <c r="AB178" s="62"/>
      <c r="AC178" s="62"/>
      <c r="AD178" s="62"/>
      <c r="AE178" s="63"/>
    </row>
    <row r="179" spans="2:31" ht="15.75">
      <c r="B179" s="287" t="s">
        <v>9</v>
      </c>
      <c r="C179" s="549" t="s">
        <v>344</v>
      </c>
      <c r="D179" s="550" t="s">
        <v>345</v>
      </c>
      <c r="E179" s="551" t="s">
        <v>22</v>
      </c>
      <c r="F179" s="553">
        <v>0.5</v>
      </c>
      <c r="G179" s="781">
        <v>215.66</v>
      </c>
      <c r="H179" s="782">
        <v>87.9</v>
      </c>
      <c r="I179" s="782">
        <v>303.56</v>
      </c>
      <c r="J179" s="131">
        <f t="shared" ref="J179:J203" si="16">I179*F179</f>
        <v>151.78</v>
      </c>
      <c r="P179" s="10"/>
      <c r="Q179" s="55"/>
      <c r="R179" s="13"/>
      <c r="S179" s="32"/>
      <c r="T179" s="47"/>
      <c r="U179" s="27"/>
      <c r="V179" s="34"/>
      <c r="W179" s="48"/>
      <c r="X179" s="48"/>
      <c r="Y179" s="31"/>
      <c r="Z179" s="35"/>
      <c r="AA179" s="62"/>
      <c r="AB179" s="62"/>
      <c r="AC179" s="62"/>
      <c r="AD179" s="62"/>
      <c r="AE179" s="63"/>
    </row>
    <row r="180" spans="2:31" ht="15.75">
      <c r="B180" s="287" t="s">
        <v>10</v>
      </c>
      <c r="C180" s="549" t="s">
        <v>346</v>
      </c>
      <c r="D180" s="550" t="s">
        <v>347</v>
      </c>
      <c r="E180" s="551" t="s">
        <v>22</v>
      </c>
      <c r="F180" s="553">
        <v>0.5</v>
      </c>
      <c r="G180" s="783">
        <v>0</v>
      </c>
      <c r="H180" s="784">
        <v>123.4</v>
      </c>
      <c r="I180" s="784">
        <v>123.4</v>
      </c>
      <c r="J180" s="131">
        <f t="shared" si="16"/>
        <v>61.7</v>
      </c>
      <c r="P180" s="10"/>
      <c r="Q180" s="55"/>
      <c r="R180" s="13"/>
      <c r="S180" s="32"/>
      <c r="T180" s="47"/>
      <c r="U180" s="27"/>
      <c r="V180" s="34"/>
      <c r="W180" s="48"/>
      <c r="X180" s="48"/>
      <c r="Y180" s="31"/>
      <c r="Z180" s="35"/>
      <c r="AA180" s="62"/>
      <c r="AB180" s="62"/>
      <c r="AC180" s="62"/>
      <c r="AD180" s="62"/>
      <c r="AE180" s="63"/>
    </row>
    <row r="181" spans="2:31" ht="15.75">
      <c r="B181" s="287" t="s">
        <v>11</v>
      </c>
      <c r="C181" s="549" t="s">
        <v>348</v>
      </c>
      <c r="D181" s="550" t="s">
        <v>349</v>
      </c>
      <c r="E181" s="551" t="s">
        <v>21</v>
      </c>
      <c r="F181" s="553">
        <v>6.5</v>
      </c>
      <c r="G181" s="783">
        <v>24.84</v>
      </c>
      <c r="H181" s="784">
        <v>25.76</v>
      </c>
      <c r="I181" s="784">
        <v>50.6</v>
      </c>
      <c r="J181" s="131">
        <f t="shared" si="16"/>
        <v>328.90000000000003</v>
      </c>
      <c r="P181" s="10"/>
      <c r="Q181" s="55"/>
      <c r="R181" s="13"/>
      <c r="S181" s="32"/>
      <c r="T181" s="47"/>
      <c r="U181" s="27"/>
      <c r="V181" s="34"/>
      <c r="W181" s="48"/>
      <c r="X181" s="48"/>
      <c r="Y181" s="31"/>
      <c r="Z181" s="35"/>
      <c r="AA181" s="62"/>
      <c r="AB181" s="62"/>
      <c r="AC181" s="62"/>
      <c r="AD181" s="62"/>
      <c r="AE181" s="63"/>
    </row>
    <row r="182" spans="2:31" ht="15.75">
      <c r="B182" s="287" t="s">
        <v>35</v>
      </c>
      <c r="C182" s="549" t="s">
        <v>350</v>
      </c>
      <c r="D182" s="550" t="s">
        <v>147</v>
      </c>
      <c r="E182" s="551" t="s">
        <v>21</v>
      </c>
      <c r="F182" s="553">
        <v>6.5</v>
      </c>
      <c r="G182" s="873">
        <v>1.26</v>
      </c>
      <c r="H182" s="873">
        <v>3.42</v>
      </c>
      <c r="I182" s="873">
        <v>4.68</v>
      </c>
      <c r="J182" s="131">
        <f t="shared" si="16"/>
        <v>30.419999999999998</v>
      </c>
      <c r="P182" s="10"/>
      <c r="Q182" s="55"/>
      <c r="R182" s="13"/>
      <c r="S182" s="32"/>
      <c r="T182" s="47"/>
      <c r="U182" s="27"/>
      <c r="V182" s="34"/>
      <c r="W182" s="48"/>
      <c r="X182" s="48"/>
      <c r="Y182" s="31"/>
      <c r="Z182" s="35"/>
      <c r="AA182" s="62"/>
      <c r="AB182" s="62"/>
      <c r="AC182" s="62"/>
      <c r="AD182" s="62"/>
      <c r="AE182" s="63"/>
    </row>
    <row r="183" spans="2:31" ht="15.75">
      <c r="B183" s="287" t="s">
        <v>36</v>
      </c>
      <c r="C183" s="549" t="s">
        <v>351</v>
      </c>
      <c r="D183" s="550" t="s">
        <v>148</v>
      </c>
      <c r="E183" s="551" t="s">
        <v>21</v>
      </c>
      <c r="F183" s="553">
        <v>6.5</v>
      </c>
      <c r="G183" s="873">
        <v>4.91</v>
      </c>
      <c r="H183" s="873">
        <v>9.41</v>
      </c>
      <c r="I183" s="873">
        <v>14.32</v>
      </c>
      <c r="J183" s="131">
        <f t="shared" si="16"/>
        <v>93.08</v>
      </c>
      <c r="P183" s="10"/>
      <c r="Q183" s="55"/>
      <c r="R183" s="13"/>
      <c r="S183" s="32"/>
      <c r="T183" s="47"/>
      <c r="U183" s="27"/>
      <c r="V183" s="34"/>
      <c r="W183" s="48"/>
      <c r="X183" s="48"/>
      <c r="Y183" s="31"/>
      <c r="Z183" s="35"/>
      <c r="AA183" s="62"/>
      <c r="AB183" s="62"/>
      <c r="AC183" s="62"/>
      <c r="AD183" s="62"/>
      <c r="AE183" s="63"/>
    </row>
    <row r="184" spans="2:31" ht="15.75">
      <c r="B184" s="287" t="s">
        <v>58</v>
      </c>
      <c r="C184" s="549" t="s">
        <v>352</v>
      </c>
      <c r="D184" s="550" t="s">
        <v>149</v>
      </c>
      <c r="E184" s="551" t="s">
        <v>21</v>
      </c>
      <c r="F184" s="553">
        <v>6.5</v>
      </c>
      <c r="G184" s="873">
        <v>1.04</v>
      </c>
      <c r="H184" s="873">
        <v>8.1</v>
      </c>
      <c r="I184" s="873">
        <v>9.14</v>
      </c>
      <c r="J184" s="131">
        <f t="shared" si="16"/>
        <v>59.410000000000004</v>
      </c>
      <c r="P184" s="10"/>
      <c r="Q184" s="55"/>
      <c r="R184" s="13"/>
      <c r="S184" s="32"/>
      <c r="T184" s="47"/>
      <c r="U184" s="27"/>
      <c r="V184" s="34"/>
      <c r="W184" s="48"/>
      <c r="X184" s="48"/>
      <c r="Y184" s="31"/>
      <c r="Z184" s="35"/>
      <c r="AA184" s="62"/>
      <c r="AB184" s="62"/>
      <c r="AC184" s="62"/>
      <c r="AD184" s="62"/>
      <c r="AE184" s="63"/>
    </row>
    <row r="185" spans="2:31" ht="15.75">
      <c r="B185" s="287" t="s">
        <v>59</v>
      </c>
      <c r="C185" s="549" t="s">
        <v>353</v>
      </c>
      <c r="D185" s="550" t="s">
        <v>354</v>
      </c>
      <c r="E185" s="551" t="s">
        <v>21</v>
      </c>
      <c r="F185" s="553">
        <v>6.5</v>
      </c>
      <c r="G185" s="873">
        <v>6.14</v>
      </c>
      <c r="H185" s="873">
        <v>13.94</v>
      </c>
      <c r="I185" s="873">
        <v>20.079999999999998</v>
      </c>
      <c r="J185" s="131">
        <f t="shared" si="16"/>
        <v>130.51999999999998</v>
      </c>
      <c r="P185" s="10"/>
      <c r="Q185" s="55"/>
      <c r="R185" s="13"/>
      <c r="S185" s="14"/>
      <c r="T185" s="64"/>
      <c r="U185" s="65"/>
      <c r="V185" s="66"/>
      <c r="W185" s="35"/>
      <c r="X185" s="35"/>
      <c r="Y185" s="67"/>
      <c r="Z185" s="68"/>
      <c r="AA185" s="62"/>
      <c r="AB185" s="62"/>
      <c r="AC185" s="62"/>
      <c r="AD185" s="62"/>
      <c r="AE185" s="63"/>
    </row>
    <row r="186" spans="2:31" ht="15.75">
      <c r="B186" s="287" t="s">
        <v>60</v>
      </c>
      <c r="C186" s="549" t="s">
        <v>355</v>
      </c>
      <c r="D186" s="550" t="s">
        <v>356</v>
      </c>
      <c r="E186" s="551" t="s">
        <v>21</v>
      </c>
      <c r="F186" s="553">
        <v>11.5</v>
      </c>
      <c r="G186" s="873">
        <v>5</v>
      </c>
      <c r="H186" s="873">
        <v>17.82</v>
      </c>
      <c r="I186" s="873">
        <v>22.82</v>
      </c>
      <c r="J186" s="131">
        <f t="shared" si="16"/>
        <v>262.43</v>
      </c>
      <c r="P186" s="10"/>
      <c r="Q186" s="55"/>
      <c r="R186" s="13"/>
      <c r="S186" s="14"/>
      <c r="T186" s="64"/>
      <c r="U186" s="65"/>
      <c r="V186" s="66"/>
      <c r="W186" s="35"/>
      <c r="X186" s="35"/>
      <c r="Y186" s="67"/>
      <c r="Z186" s="68"/>
      <c r="AA186" s="62"/>
      <c r="AB186" s="62"/>
      <c r="AC186" s="62"/>
      <c r="AD186" s="62"/>
      <c r="AE186" s="63"/>
    </row>
    <row r="187" spans="2:31" ht="15.75">
      <c r="B187" s="287" t="s">
        <v>61</v>
      </c>
      <c r="C187" s="549" t="s">
        <v>358</v>
      </c>
      <c r="D187" s="550" t="s">
        <v>359</v>
      </c>
      <c r="E187" s="551" t="s">
        <v>68</v>
      </c>
      <c r="F187" s="553">
        <v>0.5</v>
      </c>
      <c r="G187" s="873">
        <v>3.6</v>
      </c>
      <c r="H187" s="873">
        <v>36.68</v>
      </c>
      <c r="I187" s="873">
        <v>40.28</v>
      </c>
      <c r="J187" s="131">
        <f t="shared" si="16"/>
        <v>20.14</v>
      </c>
      <c r="P187" s="10"/>
      <c r="Q187" s="55"/>
      <c r="R187" s="13"/>
      <c r="S187" s="14"/>
      <c r="T187" s="64"/>
      <c r="U187" s="65"/>
      <c r="V187" s="66"/>
      <c r="W187" s="35"/>
      <c r="X187" s="35"/>
      <c r="Y187" s="67"/>
      <c r="Z187" s="68"/>
      <c r="AA187" s="62"/>
      <c r="AB187" s="62"/>
      <c r="AC187" s="62"/>
      <c r="AD187" s="62"/>
      <c r="AE187" s="63"/>
    </row>
    <row r="188" spans="2:31" ht="30">
      <c r="B188" s="287" t="s">
        <v>62</v>
      </c>
      <c r="C188" s="549" t="s">
        <v>357</v>
      </c>
      <c r="D188" s="3" t="s">
        <v>213</v>
      </c>
      <c r="E188" s="11" t="s">
        <v>21</v>
      </c>
      <c r="F188" s="253">
        <v>23</v>
      </c>
      <c r="G188" s="873">
        <v>4.5999999999999996</v>
      </c>
      <c r="H188" s="873">
        <v>10.19</v>
      </c>
      <c r="I188" s="873">
        <v>14.79</v>
      </c>
      <c r="J188" s="131">
        <f t="shared" si="16"/>
        <v>340.16999999999996</v>
      </c>
      <c r="P188" s="10"/>
      <c r="Q188" s="55"/>
      <c r="R188" s="13"/>
      <c r="S188" s="14"/>
      <c r="T188" s="64"/>
      <c r="U188" s="65"/>
      <c r="V188" s="66"/>
      <c r="W188" s="35"/>
      <c r="X188" s="35"/>
      <c r="Y188" s="67"/>
      <c r="Z188" s="68"/>
      <c r="AA188" s="62"/>
      <c r="AB188" s="62"/>
      <c r="AC188" s="62"/>
      <c r="AD188" s="62"/>
      <c r="AE188" s="63"/>
    </row>
    <row r="189" spans="2:31" ht="15.75">
      <c r="B189" s="287" t="s">
        <v>63</v>
      </c>
      <c r="C189" s="549" t="s">
        <v>360</v>
      </c>
      <c r="D189" s="550" t="s">
        <v>126</v>
      </c>
      <c r="E189" s="551" t="s">
        <v>21</v>
      </c>
      <c r="F189" s="553">
        <v>23</v>
      </c>
      <c r="G189" s="873">
        <v>52.29</v>
      </c>
      <c r="H189" s="873">
        <v>39.36</v>
      </c>
      <c r="I189" s="873">
        <v>91.65</v>
      </c>
      <c r="J189" s="131">
        <f t="shared" si="16"/>
        <v>2107.9500000000003</v>
      </c>
      <c r="P189" s="10"/>
      <c r="Q189" s="55"/>
      <c r="R189" s="13"/>
      <c r="S189" s="14"/>
      <c r="T189" s="64"/>
      <c r="U189" s="65"/>
      <c r="V189" s="66"/>
      <c r="W189" s="35"/>
      <c r="X189" s="35"/>
      <c r="Y189" s="67"/>
      <c r="Z189" s="68"/>
      <c r="AA189" s="62"/>
      <c r="AB189" s="62"/>
      <c r="AC189" s="62"/>
      <c r="AD189" s="62"/>
      <c r="AE189" s="63"/>
    </row>
    <row r="190" spans="2:31" ht="15.75">
      <c r="B190" s="287" t="s">
        <v>64</v>
      </c>
      <c r="C190" s="549" t="s">
        <v>361</v>
      </c>
      <c r="D190" s="550" t="s">
        <v>131</v>
      </c>
      <c r="E190" s="551" t="s">
        <v>21</v>
      </c>
      <c r="F190" s="553">
        <v>23</v>
      </c>
      <c r="G190" s="873">
        <v>18.559999999999999</v>
      </c>
      <c r="H190" s="873">
        <v>22.85</v>
      </c>
      <c r="I190" s="873">
        <v>41.41</v>
      </c>
      <c r="J190" s="131">
        <f t="shared" si="16"/>
        <v>952.43</v>
      </c>
      <c r="P190" s="10"/>
      <c r="Q190" s="55"/>
      <c r="R190" s="13"/>
      <c r="S190" s="14"/>
      <c r="T190" s="64"/>
      <c r="U190" s="65"/>
      <c r="V190" s="66"/>
      <c r="W190" s="35"/>
      <c r="X190" s="35"/>
      <c r="Y190" s="67"/>
      <c r="Z190" s="68"/>
      <c r="AA190" s="62"/>
      <c r="AB190" s="62"/>
      <c r="AC190" s="62"/>
      <c r="AD190" s="62"/>
      <c r="AE190" s="63"/>
    </row>
    <row r="191" spans="2:31" ht="15.75">
      <c r="B191" s="287" t="s">
        <v>154</v>
      </c>
      <c r="C191" s="549" t="s">
        <v>362</v>
      </c>
      <c r="D191" s="550" t="s">
        <v>363</v>
      </c>
      <c r="E191" s="551" t="s">
        <v>68</v>
      </c>
      <c r="F191" s="553">
        <v>5.5</v>
      </c>
      <c r="G191" s="873">
        <v>7.2</v>
      </c>
      <c r="H191" s="873">
        <v>12.6</v>
      </c>
      <c r="I191" s="873">
        <v>19.8</v>
      </c>
      <c r="J191" s="131">
        <f t="shared" si="16"/>
        <v>108.9</v>
      </c>
      <c r="P191" s="10"/>
      <c r="Q191" s="55"/>
      <c r="R191" s="13"/>
      <c r="S191" s="14"/>
      <c r="T191" s="64"/>
      <c r="U191" s="65"/>
      <c r="V191" s="66"/>
      <c r="W191" s="35"/>
      <c r="X191" s="35"/>
      <c r="Y191" s="67"/>
      <c r="Z191" s="68"/>
      <c r="AA191" s="62"/>
      <c r="AB191" s="62"/>
      <c r="AC191" s="62"/>
      <c r="AD191" s="62"/>
      <c r="AE191" s="63"/>
    </row>
    <row r="192" spans="2:31" ht="30">
      <c r="B192" s="287" t="s">
        <v>155</v>
      </c>
      <c r="C192" s="270" t="s">
        <v>136</v>
      </c>
      <c r="D192" s="210" t="s">
        <v>139</v>
      </c>
      <c r="E192" s="274" t="s">
        <v>14</v>
      </c>
      <c r="F192" s="227">
        <v>1</v>
      </c>
      <c r="G192" s="276">
        <v>826.31</v>
      </c>
      <c r="H192" s="276">
        <v>0</v>
      </c>
      <c r="I192" s="115">
        <f t="shared" ref="I192:I196" si="17">SUM(G192:H192)</f>
        <v>826.31</v>
      </c>
      <c r="J192" s="131">
        <f t="shared" si="16"/>
        <v>826.31</v>
      </c>
      <c r="P192" s="10"/>
      <c r="Q192" s="55"/>
      <c r="R192" s="13"/>
      <c r="S192" s="14"/>
      <c r="T192" s="64"/>
      <c r="U192" s="65"/>
      <c r="V192" s="66"/>
      <c r="W192" s="35"/>
      <c r="X192" s="35"/>
      <c r="Y192" s="67"/>
      <c r="Z192" s="68"/>
      <c r="AA192" s="62"/>
      <c r="AB192" s="62"/>
      <c r="AC192" s="62"/>
      <c r="AD192" s="62"/>
      <c r="AE192" s="63"/>
    </row>
    <row r="193" spans="1:31" ht="15.75">
      <c r="B193" s="287" t="s">
        <v>162</v>
      </c>
      <c r="C193" s="279" t="s">
        <v>136</v>
      </c>
      <c r="D193" s="281" t="s">
        <v>140</v>
      </c>
      <c r="E193" s="274" t="s">
        <v>14</v>
      </c>
      <c r="F193" s="282">
        <v>1</v>
      </c>
      <c r="G193" s="314">
        <v>45.91</v>
      </c>
      <c r="H193" s="314">
        <v>0</v>
      </c>
      <c r="I193" s="115">
        <f t="shared" si="17"/>
        <v>45.91</v>
      </c>
      <c r="J193" s="131">
        <f t="shared" si="16"/>
        <v>45.91</v>
      </c>
      <c r="P193" s="10"/>
      <c r="Q193" s="55"/>
      <c r="R193" s="13"/>
      <c r="S193" s="14"/>
      <c r="T193" s="64"/>
      <c r="U193" s="65"/>
      <c r="V193" s="66"/>
      <c r="W193" s="35"/>
      <c r="X193" s="35"/>
      <c r="Y193" s="67"/>
      <c r="Z193" s="68"/>
      <c r="AA193" s="62"/>
      <c r="AB193" s="62"/>
      <c r="AC193" s="62"/>
      <c r="AD193" s="62"/>
      <c r="AE193" s="63"/>
    </row>
    <row r="194" spans="1:31" ht="15.75">
      <c r="B194" s="287" t="s">
        <v>163</v>
      </c>
      <c r="C194" s="280" t="s">
        <v>136</v>
      </c>
      <c r="D194" s="278" t="s">
        <v>141</v>
      </c>
      <c r="E194" s="274" t="s">
        <v>14</v>
      </c>
      <c r="F194" s="282">
        <v>1</v>
      </c>
      <c r="G194" s="314">
        <v>89.77</v>
      </c>
      <c r="H194" s="314">
        <v>0</v>
      </c>
      <c r="I194" s="115">
        <f t="shared" si="17"/>
        <v>89.77</v>
      </c>
      <c r="J194" s="131">
        <f t="shared" si="16"/>
        <v>89.77</v>
      </c>
      <c r="P194" s="10"/>
      <c r="Q194" s="55"/>
      <c r="R194" s="13"/>
      <c r="S194" s="14"/>
      <c r="T194" s="64"/>
      <c r="U194" s="65"/>
      <c r="V194" s="66"/>
      <c r="W194" s="35"/>
      <c r="X194" s="35"/>
      <c r="Y194" s="67"/>
      <c r="Z194" s="68"/>
      <c r="AA194" s="62"/>
      <c r="AB194" s="62"/>
      <c r="AC194" s="62"/>
      <c r="AD194" s="62"/>
      <c r="AE194" s="63"/>
    </row>
    <row r="195" spans="1:31" ht="15.75">
      <c r="B195" s="287" t="s">
        <v>164</v>
      </c>
      <c r="C195" s="270" t="s">
        <v>136</v>
      </c>
      <c r="D195" s="277" t="s">
        <v>142</v>
      </c>
      <c r="E195" s="274" t="s">
        <v>14</v>
      </c>
      <c r="F195" s="282">
        <v>2</v>
      </c>
      <c r="G195" s="785">
        <v>62.23</v>
      </c>
      <c r="H195" s="314">
        <v>0</v>
      </c>
      <c r="I195" s="115">
        <f t="shared" si="17"/>
        <v>62.23</v>
      </c>
      <c r="J195" s="131">
        <f t="shared" si="16"/>
        <v>124.46</v>
      </c>
      <c r="P195" s="10"/>
      <c r="Q195" s="55"/>
      <c r="R195" s="13"/>
      <c r="S195" s="14"/>
      <c r="T195" s="64"/>
      <c r="U195" s="65"/>
      <c r="V195" s="66"/>
      <c r="W195" s="35"/>
      <c r="X195" s="35"/>
      <c r="Y195" s="67"/>
      <c r="Z195" s="68"/>
      <c r="AA195" s="62"/>
      <c r="AB195" s="62"/>
      <c r="AC195" s="62"/>
      <c r="AD195" s="62"/>
      <c r="AE195" s="63"/>
    </row>
    <row r="196" spans="1:31" ht="15.75">
      <c r="B196" s="287" t="s">
        <v>165</v>
      </c>
      <c r="C196" s="270" t="s">
        <v>136</v>
      </c>
      <c r="D196" s="275" t="s">
        <v>143</v>
      </c>
      <c r="E196" s="274" t="s">
        <v>14</v>
      </c>
      <c r="F196" s="282">
        <v>1</v>
      </c>
      <c r="G196" s="786">
        <v>49.99</v>
      </c>
      <c r="H196" s="315">
        <v>0</v>
      </c>
      <c r="I196" s="115">
        <f t="shared" si="17"/>
        <v>49.99</v>
      </c>
      <c r="J196" s="131">
        <f t="shared" si="16"/>
        <v>49.99</v>
      </c>
      <c r="P196" s="10"/>
      <c r="Q196" s="55"/>
      <c r="R196" s="13"/>
      <c r="S196" s="14"/>
      <c r="T196" s="64"/>
      <c r="U196" s="65"/>
      <c r="V196" s="66"/>
      <c r="W196" s="35"/>
      <c r="X196" s="35"/>
      <c r="Y196" s="67"/>
      <c r="Z196" s="68"/>
      <c r="AA196" s="62"/>
      <c r="AB196" s="62"/>
      <c r="AC196" s="62"/>
      <c r="AD196" s="62"/>
      <c r="AE196" s="63"/>
    </row>
    <row r="197" spans="1:31" ht="15.75">
      <c r="B197" s="287" t="s">
        <v>166</v>
      </c>
      <c r="C197" s="549" t="s">
        <v>364</v>
      </c>
      <c r="D197" s="550" t="s">
        <v>366</v>
      </c>
      <c r="E197" s="551" t="s">
        <v>21</v>
      </c>
      <c r="F197" s="553">
        <v>0.4</v>
      </c>
      <c r="G197" s="873">
        <v>439.83</v>
      </c>
      <c r="H197" s="873">
        <v>61.7</v>
      </c>
      <c r="I197" s="873">
        <v>501.53</v>
      </c>
      <c r="J197" s="131">
        <f t="shared" si="16"/>
        <v>200.61199999999999</v>
      </c>
      <c r="P197" s="10"/>
      <c r="Q197" s="55"/>
      <c r="R197" s="13"/>
      <c r="S197" s="14"/>
      <c r="T197" s="64"/>
      <c r="U197" s="65"/>
      <c r="V197" s="66"/>
      <c r="W197" s="35"/>
      <c r="X197" s="35"/>
      <c r="Y197" s="67"/>
      <c r="Z197" s="68"/>
      <c r="AA197" s="62"/>
      <c r="AB197" s="62"/>
      <c r="AC197" s="62"/>
      <c r="AD197" s="62"/>
      <c r="AE197" s="63"/>
    </row>
    <row r="198" spans="1:31" ht="30">
      <c r="B198" s="287" t="s">
        <v>167</v>
      </c>
      <c r="C198" s="549" t="s">
        <v>367</v>
      </c>
      <c r="D198" s="550" t="s">
        <v>369</v>
      </c>
      <c r="E198" s="551" t="s">
        <v>21</v>
      </c>
      <c r="F198" s="553">
        <v>0.4</v>
      </c>
      <c r="G198" s="873">
        <v>9.76</v>
      </c>
      <c r="H198" s="873">
        <v>19.53</v>
      </c>
      <c r="I198" s="873">
        <v>29.29</v>
      </c>
      <c r="J198" s="131">
        <f t="shared" si="16"/>
        <v>11.716000000000001</v>
      </c>
      <c r="P198" s="10"/>
      <c r="Q198" s="55"/>
      <c r="R198" s="13"/>
      <c r="S198" s="14"/>
      <c r="T198" s="64"/>
      <c r="U198" s="65"/>
      <c r="V198" s="66"/>
      <c r="W198" s="35"/>
      <c r="X198" s="35"/>
      <c r="Y198" s="67"/>
      <c r="Z198" s="68"/>
      <c r="AA198" s="62"/>
      <c r="AB198" s="62"/>
      <c r="AC198" s="62"/>
      <c r="AD198" s="62"/>
      <c r="AE198" s="63"/>
    </row>
    <row r="199" spans="1:31" ht="15.75">
      <c r="B199" s="287" t="s">
        <v>226</v>
      </c>
      <c r="C199" s="549" t="s">
        <v>370</v>
      </c>
      <c r="D199" s="550" t="s">
        <v>371</v>
      </c>
      <c r="E199" s="551" t="s">
        <v>21</v>
      </c>
      <c r="F199" s="553">
        <v>1</v>
      </c>
      <c r="G199" s="873">
        <v>875.81</v>
      </c>
      <c r="H199" s="873">
        <v>64.8</v>
      </c>
      <c r="I199" s="873">
        <v>940.61</v>
      </c>
      <c r="J199" s="131">
        <f t="shared" si="16"/>
        <v>940.61</v>
      </c>
      <c r="P199" s="10"/>
      <c r="Q199" s="55"/>
      <c r="R199" s="13"/>
      <c r="S199" s="14"/>
      <c r="T199" s="64"/>
      <c r="U199" s="65"/>
      <c r="V199" s="66"/>
      <c r="W199" s="35"/>
      <c r="X199" s="35"/>
      <c r="Y199" s="67"/>
      <c r="Z199" s="68"/>
      <c r="AA199" s="62"/>
      <c r="AB199" s="62"/>
      <c r="AC199" s="62"/>
      <c r="AD199" s="62"/>
      <c r="AE199" s="63"/>
    </row>
    <row r="200" spans="1:31" ht="15.75">
      <c r="B200" s="287" t="s">
        <v>227</v>
      </c>
      <c r="C200" s="549" t="s">
        <v>372</v>
      </c>
      <c r="D200" s="550" t="s">
        <v>132</v>
      </c>
      <c r="E200" s="551" t="s">
        <v>14</v>
      </c>
      <c r="F200" s="553">
        <v>1</v>
      </c>
      <c r="G200" s="873">
        <v>151.22999999999999</v>
      </c>
      <c r="H200" s="873">
        <v>18.02</v>
      </c>
      <c r="I200" s="873">
        <v>169.25</v>
      </c>
      <c r="J200" s="131">
        <f t="shared" si="16"/>
        <v>169.25</v>
      </c>
      <c r="P200" s="10"/>
      <c r="Q200" s="55"/>
      <c r="R200" s="13"/>
      <c r="S200" s="14"/>
      <c r="T200" s="64"/>
      <c r="U200" s="65"/>
      <c r="V200" s="66"/>
      <c r="W200" s="35"/>
      <c r="X200" s="35"/>
      <c r="Y200" s="67"/>
      <c r="Z200" s="68"/>
      <c r="AA200" s="62"/>
      <c r="AB200" s="62"/>
      <c r="AC200" s="62"/>
      <c r="AD200" s="62"/>
      <c r="AE200" s="63"/>
    </row>
    <row r="201" spans="1:31" ht="15.75">
      <c r="B201" s="287" t="s">
        <v>241</v>
      </c>
      <c r="C201" s="549" t="s">
        <v>373</v>
      </c>
      <c r="D201" s="550" t="s">
        <v>130</v>
      </c>
      <c r="E201" s="551" t="s">
        <v>14</v>
      </c>
      <c r="F201" s="553">
        <v>1</v>
      </c>
      <c r="G201" s="873">
        <v>107.24</v>
      </c>
      <c r="H201" s="873">
        <v>13.65</v>
      </c>
      <c r="I201" s="873">
        <v>120.89</v>
      </c>
      <c r="J201" s="131">
        <f t="shared" si="16"/>
        <v>120.89</v>
      </c>
      <c r="P201" s="10"/>
      <c r="Q201" s="55"/>
      <c r="R201" s="13"/>
      <c r="S201" s="14"/>
      <c r="T201" s="64"/>
      <c r="U201" s="65"/>
      <c r="V201" s="66"/>
      <c r="W201" s="35"/>
      <c r="X201" s="35"/>
      <c r="Y201" s="67"/>
      <c r="Z201" s="68"/>
      <c r="AA201" s="62"/>
      <c r="AB201" s="62"/>
      <c r="AC201" s="62"/>
      <c r="AD201" s="62"/>
      <c r="AE201" s="63"/>
    </row>
    <row r="202" spans="1:31" ht="15.95" customHeight="1">
      <c r="B202" s="287" t="s">
        <v>243</v>
      </c>
      <c r="C202" s="549" t="s">
        <v>374</v>
      </c>
      <c r="D202" s="550" t="s">
        <v>375</v>
      </c>
      <c r="E202" s="551" t="s">
        <v>14</v>
      </c>
      <c r="F202" s="553">
        <v>1</v>
      </c>
      <c r="G202" s="873">
        <v>8.4</v>
      </c>
      <c r="H202" s="873">
        <v>14.42</v>
      </c>
      <c r="I202" s="873">
        <v>22.82</v>
      </c>
      <c r="J202" s="131">
        <f t="shared" si="16"/>
        <v>22.82</v>
      </c>
      <c r="P202" s="10"/>
      <c r="Q202" s="55"/>
      <c r="R202" s="13"/>
      <c r="S202" s="14"/>
      <c r="T202" s="64"/>
      <c r="U202" s="65"/>
      <c r="V202" s="66"/>
      <c r="W202" s="35"/>
      <c r="X202" s="35"/>
      <c r="Y202" s="67"/>
      <c r="Z202" s="68"/>
      <c r="AA202" s="62"/>
      <c r="AB202" s="62"/>
      <c r="AC202" s="62"/>
      <c r="AD202" s="62"/>
      <c r="AE202" s="63"/>
    </row>
    <row r="203" spans="1:31" ht="15.95" customHeight="1">
      <c r="B203" s="287" t="s">
        <v>248</v>
      </c>
      <c r="C203" s="549" t="s">
        <v>376</v>
      </c>
      <c r="D203" s="550" t="s">
        <v>378</v>
      </c>
      <c r="E203" s="551" t="s">
        <v>14</v>
      </c>
      <c r="F203" s="553">
        <v>1</v>
      </c>
      <c r="G203" s="873">
        <v>147.68</v>
      </c>
      <c r="H203" s="873">
        <v>2.66</v>
      </c>
      <c r="I203" s="873">
        <v>150.34</v>
      </c>
      <c r="J203" s="131">
        <f t="shared" si="16"/>
        <v>150.34</v>
      </c>
      <c r="P203" s="10"/>
      <c r="Q203" s="55"/>
      <c r="R203" s="13"/>
      <c r="S203" s="14"/>
      <c r="T203" s="64"/>
      <c r="U203" s="65"/>
      <c r="V203" s="66"/>
      <c r="W203" s="35"/>
      <c r="X203" s="35"/>
      <c r="Y203" s="67"/>
      <c r="Z203" s="68"/>
      <c r="AA203" s="62"/>
      <c r="AB203" s="62"/>
      <c r="AC203" s="62"/>
      <c r="AD203" s="62"/>
      <c r="AE203" s="63"/>
    </row>
    <row r="204" spans="1:31" ht="15.75">
      <c r="B204" s="106"/>
      <c r="C204" s="118"/>
      <c r="D204" s="243"/>
      <c r="E204" s="118"/>
      <c r="F204" s="179"/>
      <c r="G204" s="329"/>
      <c r="H204" s="329"/>
      <c r="I204" s="103" t="s">
        <v>24</v>
      </c>
      <c r="J204" s="153">
        <f>SUM(J178:J203)</f>
        <v>8358.268</v>
      </c>
      <c r="P204" s="10"/>
      <c r="Q204" s="57"/>
      <c r="R204" s="37"/>
      <c r="S204" s="14"/>
      <c r="T204" s="70"/>
      <c r="U204" s="65"/>
      <c r="V204" s="66"/>
      <c r="W204" s="35"/>
      <c r="X204" s="35"/>
      <c r="Y204" s="31"/>
      <c r="Z204" s="35"/>
      <c r="AA204" s="62"/>
      <c r="AB204" s="62"/>
      <c r="AC204" s="62"/>
      <c r="AD204" s="62"/>
      <c r="AE204" s="63"/>
    </row>
    <row r="205" spans="1:31" ht="15.75">
      <c r="A205" s="10"/>
      <c r="B205" s="285">
        <v>3</v>
      </c>
      <c r="C205" s="101"/>
      <c r="D205" s="260" t="s">
        <v>41</v>
      </c>
      <c r="E205" s="101"/>
      <c r="F205" s="330"/>
      <c r="G205" s="120"/>
      <c r="H205" s="120"/>
      <c r="I205" s="240"/>
      <c r="J205" s="331"/>
      <c r="N205" s="10"/>
      <c r="P205" s="10"/>
      <c r="Q205" s="59"/>
      <c r="R205" s="415"/>
      <c r="S205" s="32"/>
      <c r="T205" s="47"/>
      <c r="U205" s="45"/>
      <c r="V205" s="44"/>
      <c r="W205" s="48"/>
      <c r="X205" s="48"/>
      <c r="Y205" s="31"/>
      <c r="Z205" s="35"/>
      <c r="AA205" s="62"/>
      <c r="AB205" s="62"/>
      <c r="AC205" s="62"/>
      <c r="AD205" s="62"/>
      <c r="AE205" s="63"/>
    </row>
    <row r="206" spans="1:31" ht="15.75">
      <c r="A206" s="10"/>
      <c r="B206" s="287" t="s">
        <v>25</v>
      </c>
      <c r="C206" s="549" t="s">
        <v>379</v>
      </c>
      <c r="D206" s="550" t="s">
        <v>197</v>
      </c>
      <c r="E206" s="551" t="s">
        <v>22</v>
      </c>
      <c r="F206" s="553">
        <v>0.8</v>
      </c>
      <c r="G206" s="783">
        <v>0</v>
      </c>
      <c r="H206" s="784">
        <v>36.630000000000003</v>
      </c>
      <c r="I206" s="784">
        <v>36.630000000000003</v>
      </c>
      <c r="J206" s="372">
        <f>I206*F206</f>
        <v>29.304000000000002</v>
      </c>
      <c r="N206" s="10"/>
      <c r="O206" s="10"/>
      <c r="P206" s="10"/>
      <c r="Q206" s="59"/>
      <c r="R206" s="415"/>
      <c r="S206" s="46"/>
      <c r="T206" s="40"/>
      <c r="U206" s="39"/>
      <c r="V206" s="30"/>
      <c r="W206" s="72"/>
      <c r="X206" s="72"/>
      <c r="Y206" s="67"/>
      <c r="Z206" s="68"/>
      <c r="AA206" s="62"/>
      <c r="AB206" s="62"/>
      <c r="AC206" s="62"/>
      <c r="AD206" s="62"/>
      <c r="AE206" s="63"/>
    </row>
    <row r="207" spans="1:31" ht="15.75">
      <c r="A207" s="10"/>
      <c r="B207" s="287" t="s">
        <v>26</v>
      </c>
      <c r="C207" s="549" t="s">
        <v>380</v>
      </c>
      <c r="D207" s="550" t="s">
        <v>198</v>
      </c>
      <c r="E207" s="551" t="s">
        <v>22</v>
      </c>
      <c r="F207" s="553">
        <v>0.8</v>
      </c>
      <c r="G207" s="873">
        <v>72.569999999999993</v>
      </c>
      <c r="H207" s="873">
        <v>16.21</v>
      </c>
      <c r="I207" s="873">
        <v>88.78</v>
      </c>
      <c r="J207" s="372">
        <f>I207*F207</f>
        <v>71.024000000000001</v>
      </c>
      <c r="N207" s="10"/>
      <c r="O207" s="10"/>
      <c r="P207" s="10"/>
      <c r="Q207" s="59"/>
      <c r="R207" s="415"/>
      <c r="S207" s="46"/>
      <c r="T207" s="40"/>
      <c r="U207" s="39"/>
      <c r="V207" s="30"/>
      <c r="W207" s="72"/>
      <c r="X207" s="72"/>
      <c r="Y207" s="67"/>
      <c r="Z207" s="68"/>
      <c r="AA207" s="62"/>
      <c r="AB207" s="62"/>
      <c r="AC207" s="62"/>
      <c r="AD207" s="62"/>
      <c r="AE207" s="63"/>
    </row>
    <row r="208" spans="1:31" ht="15.75">
      <c r="A208" s="10"/>
      <c r="B208" s="106"/>
      <c r="C208" s="91"/>
      <c r="D208" s="221"/>
      <c r="E208" s="91"/>
      <c r="F208" s="361"/>
      <c r="G208" s="222"/>
      <c r="H208" s="222"/>
      <c r="I208" s="103" t="s">
        <v>27</v>
      </c>
      <c r="J208" s="153">
        <f>SUM(J206:J207)</f>
        <v>100.328</v>
      </c>
      <c r="P208" s="10"/>
      <c r="Q208" s="59"/>
      <c r="R208" s="415"/>
      <c r="S208" s="32"/>
      <c r="T208" s="47"/>
      <c r="U208" s="45"/>
      <c r="V208" s="44"/>
      <c r="W208" s="48"/>
      <c r="X208" s="48"/>
      <c r="Y208" s="31"/>
      <c r="Z208" s="35"/>
      <c r="AA208" s="62"/>
      <c r="AB208" s="62"/>
      <c r="AC208" s="62"/>
      <c r="AD208" s="62"/>
      <c r="AE208" s="63"/>
    </row>
    <row r="209" spans="1:31" ht="15.75">
      <c r="A209" s="10"/>
      <c r="B209" s="285">
        <v>4</v>
      </c>
      <c r="C209" s="101"/>
      <c r="D209" s="260" t="s">
        <v>110</v>
      </c>
      <c r="E209" s="101"/>
      <c r="F209" s="330"/>
      <c r="G209" s="120"/>
      <c r="H209" s="120"/>
      <c r="I209" s="240"/>
      <c r="J209" s="331"/>
      <c r="N209" s="10"/>
      <c r="P209" s="10"/>
      <c r="Q209" s="59"/>
      <c r="R209" s="415"/>
      <c r="S209" s="32"/>
      <c r="T209" s="47"/>
      <c r="U209" s="45"/>
      <c r="V209" s="44"/>
      <c r="W209" s="48"/>
      <c r="X209" s="48"/>
      <c r="Y209" s="31"/>
      <c r="Z209" s="35"/>
      <c r="AA209" s="62"/>
      <c r="AB209" s="62"/>
      <c r="AC209" s="62"/>
      <c r="AD209" s="62"/>
      <c r="AE209" s="63"/>
    </row>
    <row r="210" spans="1:31" ht="15.75">
      <c r="A210" s="10"/>
      <c r="B210" s="287" t="s">
        <v>28</v>
      </c>
      <c r="C210" s="549" t="s">
        <v>381</v>
      </c>
      <c r="D210" s="550" t="s">
        <v>31</v>
      </c>
      <c r="E210" s="552" t="s">
        <v>21</v>
      </c>
      <c r="F210" s="553">
        <v>21</v>
      </c>
      <c r="G210" s="783">
        <v>0</v>
      </c>
      <c r="H210" s="784">
        <v>10.26</v>
      </c>
      <c r="I210" s="784">
        <v>10.26</v>
      </c>
      <c r="J210" s="372">
        <f>I210*F210</f>
        <v>215.46</v>
      </c>
      <c r="N210" s="10"/>
      <c r="O210" s="10"/>
      <c r="P210" s="10"/>
      <c r="Q210" s="59"/>
      <c r="R210" s="415"/>
      <c r="S210" s="46"/>
      <c r="T210" s="40"/>
      <c r="U210" s="39"/>
      <c r="V210" s="30"/>
      <c r="W210" s="72"/>
      <c r="X210" s="72"/>
      <c r="Y210" s="67"/>
      <c r="Z210" s="68"/>
      <c r="AA210" s="62"/>
      <c r="AB210" s="62"/>
      <c r="AC210" s="62"/>
      <c r="AD210" s="62"/>
      <c r="AE210" s="63"/>
    </row>
    <row r="211" spans="1:31" ht="15.75">
      <c r="A211" s="10"/>
      <c r="B211" s="106"/>
      <c r="C211" s="91"/>
      <c r="D211" s="221"/>
      <c r="E211" s="91"/>
      <c r="F211" s="361"/>
      <c r="G211" s="222"/>
      <c r="H211" s="222"/>
      <c r="I211" s="103" t="s">
        <v>29</v>
      </c>
      <c r="J211" s="153">
        <f>SUM(J210:J210)</f>
        <v>215.46</v>
      </c>
      <c r="P211" s="10"/>
      <c r="Q211" s="59"/>
      <c r="R211" s="415"/>
      <c r="S211" s="32"/>
      <c r="T211" s="47"/>
      <c r="U211" s="45"/>
      <c r="V211" s="44"/>
      <c r="W211" s="48"/>
      <c r="X211" s="48"/>
      <c r="Y211" s="31"/>
      <c r="Z211" s="35"/>
      <c r="AA211" s="62"/>
      <c r="AB211" s="62"/>
      <c r="AC211" s="62"/>
      <c r="AD211" s="62"/>
      <c r="AE211" s="63"/>
    </row>
    <row r="212" spans="1:31" ht="21.75" customHeight="1">
      <c r="B212" s="848" t="s">
        <v>48</v>
      </c>
      <c r="C212" s="849"/>
      <c r="D212" s="849"/>
      <c r="E212" s="849"/>
      <c r="F212" s="849"/>
      <c r="G212" s="849"/>
      <c r="H212" s="850"/>
      <c r="I212" s="125"/>
      <c r="J212" s="126">
        <f>SUM(J176,J204,J208,J211)</f>
        <v>9435.360999999999</v>
      </c>
      <c r="P212" s="10"/>
      <c r="Q212" s="56"/>
      <c r="R212" s="13"/>
      <c r="S212" s="33"/>
      <c r="T212" s="73"/>
      <c r="U212" s="61"/>
      <c r="V212" s="66"/>
      <c r="W212" s="48"/>
      <c r="X212" s="48"/>
      <c r="Y212" s="31"/>
      <c r="Z212" s="35"/>
      <c r="AA212" s="62"/>
      <c r="AB212" s="62"/>
      <c r="AC212" s="62"/>
      <c r="AD212" s="62"/>
      <c r="AE212" s="63"/>
    </row>
    <row r="213" spans="1:31" ht="18" customHeight="1">
      <c r="B213" s="851" t="s">
        <v>34</v>
      </c>
      <c r="C213" s="852"/>
      <c r="D213" s="852"/>
      <c r="E213" s="852"/>
      <c r="F213" s="852"/>
      <c r="G213" s="852"/>
      <c r="H213" s="853"/>
      <c r="I213" s="77"/>
      <c r="J213" s="127">
        <f>J212*0.3</f>
        <v>2830.6082999999994</v>
      </c>
      <c r="P213" s="10"/>
      <c r="Q213" s="56"/>
      <c r="R213" s="13"/>
      <c r="S213" s="46"/>
      <c r="T213" s="40"/>
      <c r="U213" s="39"/>
      <c r="V213" s="30"/>
      <c r="W213" s="72"/>
      <c r="X213" s="72"/>
      <c r="Y213" s="67"/>
      <c r="Z213" s="68"/>
      <c r="AA213" s="62"/>
      <c r="AB213" s="62"/>
      <c r="AC213" s="62"/>
      <c r="AD213" s="62"/>
      <c r="AE213" s="63"/>
    </row>
    <row r="214" spans="1:31" ht="20.25">
      <c r="B214" s="854" t="s">
        <v>32</v>
      </c>
      <c r="C214" s="855"/>
      <c r="D214" s="855"/>
      <c r="E214" s="855"/>
      <c r="F214" s="855"/>
      <c r="G214" s="855"/>
      <c r="H214" s="856"/>
      <c r="I214" s="157"/>
      <c r="J214" s="128">
        <f>SUM(J212:J213)</f>
        <v>12265.969299999999</v>
      </c>
      <c r="P214" s="10"/>
      <c r="Q214" s="60"/>
      <c r="R214" s="49"/>
      <c r="S214" s="50"/>
      <c r="T214" s="51"/>
      <c r="U214" s="27"/>
      <c r="V214" s="52"/>
      <c r="W214" s="53"/>
      <c r="X214" s="53"/>
      <c r="Y214" s="74"/>
      <c r="Z214" s="52"/>
      <c r="AA214" s="62"/>
      <c r="AB214" s="62"/>
      <c r="AC214" s="62"/>
      <c r="AD214" s="62"/>
      <c r="AE214" s="63"/>
    </row>
    <row r="220" spans="1:31" ht="18" customHeight="1">
      <c r="B220" s="857" t="s">
        <v>2</v>
      </c>
      <c r="C220" s="843" t="s">
        <v>3</v>
      </c>
      <c r="D220" s="843" t="s">
        <v>33</v>
      </c>
      <c r="E220" s="841" t="s">
        <v>4</v>
      </c>
      <c r="F220" s="843" t="s">
        <v>0</v>
      </c>
      <c r="G220" s="845" t="s">
        <v>1</v>
      </c>
      <c r="H220" s="846"/>
      <c r="I220" s="846"/>
      <c r="J220" s="847"/>
    </row>
    <row r="221" spans="1:31">
      <c r="B221" s="858"/>
      <c r="C221" s="844"/>
      <c r="D221" s="844"/>
      <c r="E221" s="842"/>
      <c r="F221" s="844"/>
      <c r="G221" s="4" t="s">
        <v>6</v>
      </c>
      <c r="H221" s="4" t="s">
        <v>7</v>
      </c>
      <c r="I221" s="122" t="s">
        <v>15</v>
      </c>
      <c r="J221" s="5" t="s">
        <v>5</v>
      </c>
    </row>
    <row r="222" spans="1:31" ht="15.75">
      <c r="B222" s="156">
        <v>1</v>
      </c>
      <c r="C222" s="109"/>
      <c r="D222" s="260" t="s">
        <v>108</v>
      </c>
      <c r="E222" s="92"/>
      <c r="F222" s="178"/>
      <c r="G222" s="112"/>
      <c r="H222" s="93"/>
      <c r="I222" s="154"/>
      <c r="J222" s="155"/>
      <c r="P222" s="10"/>
      <c r="Q222" s="55"/>
      <c r="R222" s="13"/>
      <c r="S222" s="32"/>
      <c r="T222" s="47"/>
      <c r="U222" s="61"/>
      <c r="V222" s="30"/>
      <c r="W222" s="48"/>
      <c r="X222" s="48"/>
      <c r="Y222" s="31"/>
      <c r="Z222" s="35"/>
      <c r="AA222" s="62"/>
      <c r="AB222" s="62"/>
      <c r="AC222" s="62"/>
      <c r="AD222" s="62"/>
      <c r="AE222" s="63"/>
    </row>
    <row r="223" spans="1:31" ht="15.75">
      <c r="B223" s="133" t="s">
        <v>12</v>
      </c>
      <c r="C223" s="549" t="s">
        <v>333</v>
      </c>
      <c r="D223" s="550" t="s">
        <v>334</v>
      </c>
      <c r="E223" s="551" t="s">
        <v>68</v>
      </c>
      <c r="F223" s="553">
        <v>10</v>
      </c>
      <c r="G223" s="781">
        <v>0</v>
      </c>
      <c r="H223" s="782">
        <v>3.15</v>
      </c>
      <c r="I223" s="782">
        <v>3.15</v>
      </c>
      <c r="J223" s="131">
        <f>SUM(I223*F223)</f>
        <v>31.5</v>
      </c>
      <c r="P223" s="10"/>
      <c r="Q223" s="55"/>
      <c r="R223" s="13"/>
      <c r="S223" s="32"/>
      <c r="T223" s="47"/>
      <c r="U223" s="61"/>
      <c r="V223" s="30"/>
      <c r="W223" s="48"/>
      <c r="X223" s="48"/>
      <c r="Y223" s="31"/>
      <c r="Z223" s="35"/>
      <c r="AA223" s="62"/>
      <c r="AB223" s="62"/>
      <c r="AC223" s="62"/>
      <c r="AD223" s="62"/>
      <c r="AE223" s="63"/>
    </row>
    <row r="224" spans="1:31" ht="15.95" customHeight="1">
      <c r="B224" s="133" t="s">
        <v>13</v>
      </c>
      <c r="C224" s="549" t="s">
        <v>335</v>
      </c>
      <c r="D224" s="550" t="s">
        <v>336</v>
      </c>
      <c r="E224" s="551" t="s">
        <v>22</v>
      </c>
      <c r="F224" s="553">
        <v>1</v>
      </c>
      <c r="G224" s="783">
        <v>0</v>
      </c>
      <c r="H224" s="784">
        <v>58.6</v>
      </c>
      <c r="I224" s="784">
        <v>58.6</v>
      </c>
      <c r="J224" s="131">
        <f>SUM(I224*F224)</f>
        <v>58.6</v>
      </c>
      <c r="P224" s="10"/>
      <c r="Q224" s="55"/>
      <c r="R224" s="13"/>
      <c r="S224" s="32"/>
      <c r="T224" s="47"/>
      <c r="U224" s="61"/>
      <c r="V224" s="30"/>
      <c r="W224" s="48"/>
      <c r="X224" s="48"/>
      <c r="Y224" s="31"/>
      <c r="Z224" s="35"/>
      <c r="AA224" s="62"/>
      <c r="AB224" s="62"/>
      <c r="AC224" s="62"/>
      <c r="AD224" s="62"/>
      <c r="AE224" s="63"/>
    </row>
    <row r="225" spans="2:31" ht="15.75">
      <c r="B225" s="133" t="s">
        <v>20</v>
      </c>
      <c r="C225" s="549" t="s">
        <v>337</v>
      </c>
      <c r="D225" s="550" t="s">
        <v>125</v>
      </c>
      <c r="E225" s="551" t="s">
        <v>21</v>
      </c>
      <c r="F225" s="553">
        <v>11.5</v>
      </c>
      <c r="G225" s="781">
        <v>0</v>
      </c>
      <c r="H225" s="782">
        <v>8.7899999999999991</v>
      </c>
      <c r="I225" s="782">
        <v>8.7899999999999991</v>
      </c>
      <c r="J225" s="131">
        <f>SUM(I225*F225)</f>
        <v>101.08499999999999</v>
      </c>
      <c r="P225" s="10"/>
      <c r="Q225" s="55"/>
      <c r="R225" s="13"/>
      <c r="S225" s="32"/>
      <c r="T225" s="47"/>
      <c r="U225" s="61"/>
      <c r="V225" s="30"/>
      <c r="W225" s="48"/>
      <c r="X225" s="48"/>
      <c r="Y225" s="31"/>
      <c r="Z225" s="35"/>
      <c r="AA225" s="62"/>
      <c r="AB225" s="62"/>
      <c r="AC225" s="62"/>
      <c r="AD225" s="62"/>
      <c r="AE225" s="63"/>
    </row>
    <row r="226" spans="2:31" ht="15.75">
      <c r="B226" s="133" t="s">
        <v>51</v>
      </c>
      <c r="C226" s="549" t="s">
        <v>338</v>
      </c>
      <c r="D226" s="550" t="s">
        <v>339</v>
      </c>
      <c r="E226" s="551" t="s">
        <v>22</v>
      </c>
      <c r="F226" s="553">
        <v>1</v>
      </c>
      <c r="G226" s="781">
        <v>0</v>
      </c>
      <c r="H226" s="782">
        <v>293</v>
      </c>
      <c r="I226" s="782">
        <v>293</v>
      </c>
      <c r="J226" s="131">
        <f>SUM(I226*F226)</f>
        <v>293</v>
      </c>
      <c r="P226" s="10"/>
      <c r="Q226" s="55"/>
      <c r="R226" s="13"/>
      <c r="S226" s="32"/>
      <c r="T226" s="47"/>
      <c r="U226" s="61"/>
      <c r="V226" s="30"/>
      <c r="W226" s="48"/>
      <c r="X226" s="48"/>
      <c r="Y226" s="31"/>
      <c r="Z226" s="35"/>
      <c r="AA226" s="62"/>
      <c r="AB226" s="62"/>
      <c r="AC226" s="62"/>
      <c r="AD226" s="62"/>
      <c r="AE226" s="63"/>
    </row>
    <row r="227" spans="2:31" ht="15.75">
      <c r="B227" s="133"/>
      <c r="C227" s="108"/>
      <c r="D227" s="80"/>
      <c r="E227" s="152"/>
      <c r="F227" s="177"/>
      <c r="G227" s="105"/>
      <c r="H227" s="113"/>
      <c r="I227" s="103" t="s">
        <v>23</v>
      </c>
      <c r="J227" s="153">
        <f>SUM(J223:J226)</f>
        <v>484.185</v>
      </c>
      <c r="P227" s="10"/>
      <c r="Q227" s="55"/>
      <c r="R227" s="13"/>
      <c r="S227" s="32"/>
      <c r="T227" s="47"/>
      <c r="U227" s="61"/>
      <c r="V227" s="30"/>
      <c r="W227" s="48"/>
      <c r="X227" s="48"/>
      <c r="Y227" s="31"/>
      <c r="Z227" s="35"/>
      <c r="AA227" s="62"/>
      <c r="AB227" s="62"/>
      <c r="AC227" s="62"/>
      <c r="AD227" s="62"/>
      <c r="AE227" s="63"/>
    </row>
    <row r="228" spans="2:31" ht="15.75">
      <c r="B228" s="135">
        <v>2</v>
      </c>
      <c r="C228" s="109"/>
      <c r="D228" s="110" t="s">
        <v>109</v>
      </c>
      <c r="E228" s="92"/>
      <c r="F228" s="178"/>
      <c r="G228" s="112"/>
      <c r="H228" s="93"/>
      <c r="I228" s="114"/>
      <c r="J228" s="331"/>
      <c r="P228" s="10"/>
      <c r="Q228" s="55"/>
      <c r="R228" s="13"/>
      <c r="S228" s="32"/>
      <c r="T228" s="47"/>
      <c r="U228" s="27"/>
      <c r="V228" s="34"/>
      <c r="W228" s="48"/>
      <c r="X228" s="48"/>
      <c r="Y228" s="31"/>
      <c r="Z228" s="35"/>
      <c r="AA228" s="62"/>
      <c r="AB228" s="62"/>
      <c r="AC228" s="62"/>
      <c r="AD228" s="62"/>
      <c r="AE228" s="63"/>
    </row>
    <row r="229" spans="2:31" ht="15.75">
      <c r="B229" s="204" t="s">
        <v>8</v>
      </c>
      <c r="C229" s="549" t="s">
        <v>342</v>
      </c>
      <c r="D229" s="550" t="s">
        <v>343</v>
      </c>
      <c r="E229" s="551" t="s">
        <v>21</v>
      </c>
      <c r="F229" s="553">
        <v>8</v>
      </c>
      <c r="G229" s="783">
        <v>72.48</v>
      </c>
      <c r="H229" s="784">
        <v>47.24</v>
      </c>
      <c r="I229" s="784">
        <v>119.72</v>
      </c>
      <c r="J229" s="131">
        <f t="shared" ref="J229:J254" si="18">I229*F229</f>
        <v>957.76</v>
      </c>
      <c r="P229" s="10"/>
      <c r="Q229" s="55"/>
      <c r="R229" s="13"/>
      <c r="S229" s="32"/>
      <c r="T229" s="47"/>
      <c r="U229" s="27"/>
      <c r="V229" s="34"/>
      <c r="W229" s="48"/>
      <c r="X229" s="48"/>
      <c r="Y229" s="31"/>
      <c r="Z229" s="35"/>
      <c r="AA229" s="62"/>
      <c r="AB229" s="62"/>
      <c r="AC229" s="62"/>
      <c r="AD229" s="62"/>
      <c r="AE229" s="63"/>
    </row>
    <row r="230" spans="2:31" ht="15.75">
      <c r="B230" s="204" t="s">
        <v>9</v>
      </c>
      <c r="C230" s="549" t="s">
        <v>344</v>
      </c>
      <c r="D230" s="550" t="s">
        <v>345</v>
      </c>
      <c r="E230" s="551" t="s">
        <v>22</v>
      </c>
      <c r="F230" s="553">
        <v>0.5</v>
      </c>
      <c r="G230" s="781">
        <v>215.66</v>
      </c>
      <c r="H230" s="782">
        <v>87.9</v>
      </c>
      <c r="I230" s="782">
        <v>303.56</v>
      </c>
      <c r="J230" s="131">
        <f t="shared" si="18"/>
        <v>151.78</v>
      </c>
      <c r="P230" s="10"/>
      <c r="Q230" s="55"/>
      <c r="R230" s="13"/>
      <c r="S230" s="32"/>
      <c r="T230" s="47"/>
      <c r="U230" s="27"/>
      <c r="V230" s="34"/>
      <c r="W230" s="48"/>
      <c r="X230" s="48"/>
      <c r="Y230" s="31"/>
      <c r="Z230" s="35"/>
      <c r="AA230" s="62"/>
      <c r="AB230" s="62"/>
      <c r="AC230" s="62"/>
      <c r="AD230" s="62"/>
      <c r="AE230" s="63"/>
    </row>
    <row r="231" spans="2:31" ht="15.75">
      <c r="B231" s="204" t="s">
        <v>10</v>
      </c>
      <c r="C231" s="549" t="s">
        <v>346</v>
      </c>
      <c r="D231" s="550" t="s">
        <v>347</v>
      </c>
      <c r="E231" s="551" t="s">
        <v>22</v>
      </c>
      <c r="F231" s="553">
        <v>0.5</v>
      </c>
      <c r="G231" s="783">
        <v>0</v>
      </c>
      <c r="H231" s="784">
        <v>123.4</v>
      </c>
      <c r="I231" s="784">
        <v>123.4</v>
      </c>
      <c r="J231" s="131">
        <f t="shared" si="18"/>
        <v>61.7</v>
      </c>
      <c r="P231" s="10"/>
      <c r="Q231" s="55"/>
      <c r="R231" s="13"/>
      <c r="S231" s="32"/>
      <c r="T231" s="47"/>
      <c r="U231" s="27"/>
      <c r="V231" s="34"/>
      <c r="W231" s="48"/>
      <c r="X231" s="48"/>
      <c r="Y231" s="31"/>
      <c r="Z231" s="35"/>
      <c r="AA231" s="62"/>
      <c r="AB231" s="62"/>
      <c r="AC231" s="62"/>
      <c r="AD231" s="62"/>
      <c r="AE231" s="63"/>
    </row>
    <row r="232" spans="2:31" ht="15.75">
      <c r="B232" s="204" t="s">
        <v>11</v>
      </c>
      <c r="C232" s="549" t="s">
        <v>348</v>
      </c>
      <c r="D232" s="550" t="s">
        <v>349</v>
      </c>
      <c r="E232" s="551" t="s">
        <v>21</v>
      </c>
      <c r="F232" s="553">
        <v>6.5</v>
      </c>
      <c r="G232" s="783">
        <v>24.84</v>
      </c>
      <c r="H232" s="784">
        <v>25.76</v>
      </c>
      <c r="I232" s="784">
        <v>50.6</v>
      </c>
      <c r="J232" s="131">
        <f t="shared" si="18"/>
        <v>328.90000000000003</v>
      </c>
      <c r="P232" s="10"/>
      <c r="Q232" s="55"/>
      <c r="R232" s="13"/>
      <c r="S232" s="32"/>
      <c r="T232" s="47"/>
      <c r="U232" s="27"/>
      <c r="V232" s="34"/>
      <c r="W232" s="48"/>
      <c r="X232" s="48"/>
      <c r="Y232" s="31"/>
      <c r="Z232" s="35"/>
      <c r="AA232" s="62"/>
      <c r="AB232" s="62"/>
      <c r="AC232" s="62"/>
      <c r="AD232" s="62"/>
      <c r="AE232" s="63"/>
    </row>
    <row r="233" spans="2:31" ht="15.75">
      <c r="B233" s="204" t="s">
        <v>35</v>
      </c>
      <c r="C233" s="549" t="s">
        <v>350</v>
      </c>
      <c r="D233" s="550" t="s">
        <v>147</v>
      </c>
      <c r="E233" s="551" t="s">
        <v>21</v>
      </c>
      <c r="F233" s="553">
        <v>6.5</v>
      </c>
      <c r="G233" s="873">
        <v>1.26</v>
      </c>
      <c r="H233" s="873">
        <v>3.42</v>
      </c>
      <c r="I233" s="873">
        <v>4.68</v>
      </c>
      <c r="J233" s="131">
        <f t="shared" si="18"/>
        <v>30.419999999999998</v>
      </c>
      <c r="P233" s="10"/>
      <c r="Q233" s="55"/>
      <c r="R233" s="13"/>
      <c r="S233" s="32"/>
      <c r="T233" s="47"/>
      <c r="U233" s="27"/>
      <c r="V233" s="34"/>
      <c r="W233" s="48"/>
      <c r="X233" s="48"/>
      <c r="Y233" s="31"/>
      <c r="Z233" s="35"/>
      <c r="AA233" s="62"/>
      <c r="AB233" s="62"/>
      <c r="AC233" s="62"/>
      <c r="AD233" s="62"/>
      <c r="AE233" s="63"/>
    </row>
    <row r="234" spans="2:31" ht="15.75">
      <c r="B234" s="204" t="s">
        <v>36</v>
      </c>
      <c r="C234" s="549" t="s">
        <v>351</v>
      </c>
      <c r="D234" s="550" t="s">
        <v>148</v>
      </c>
      <c r="E234" s="551" t="s">
        <v>21</v>
      </c>
      <c r="F234" s="553">
        <v>6.5</v>
      </c>
      <c r="G234" s="873">
        <v>4.91</v>
      </c>
      <c r="H234" s="873">
        <v>9.41</v>
      </c>
      <c r="I234" s="873">
        <v>14.32</v>
      </c>
      <c r="J234" s="131">
        <f t="shared" si="18"/>
        <v>93.08</v>
      </c>
      <c r="P234" s="10"/>
      <c r="Q234" s="55"/>
      <c r="R234" s="13"/>
      <c r="S234" s="32"/>
      <c r="T234" s="47"/>
      <c r="U234" s="27"/>
      <c r="V234" s="34"/>
      <c r="W234" s="48"/>
      <c r="X234" s="48"/>
      <c r="Y234" s="31"/>
      <c r="Z234" s="35"/>
      <c r="AA234" s="62"/>
      <c r="AB234" s="62"/>
      <c r="AC234" s="62"/>
      <c r="AD234" s="62"/>
      <c r="AE234" s="63"/>
    </row>
    <row r="235" spans="2:31" ht="15.75">
      <c r="B235" s="204" t="s">
        <v>58</v>
      </c>
      <c r="C235" s="549" t="s">
        <v>352</v>
      </c>
      <c r="D235" s="550" t="s">
        <v>149</v>
      </c>
      <c r="E235" s="551" t="s">
        <v>21</v>
      </c>
      <c r="F235" s="553">
        <v>6.5</v>
      </c>
      <c r="G235" s="873">
        <v>1.04</v>
      </c>
      <c r="H235" s="873">
        <v>8.1</v>
      </c>
      <c r="I235" s="873">
        <v>9.14</v>
      </c>
      <c r="J235" s="131">
        <f t="shared" si="18"/>
        <v>59.410000000000004</v>
      </c>
      <c r="P235" s="10"/>
      <c r="Q235" s="55"/>
      <c r="R235" s="13"/>
      <c r="S235" s="32"/>
      <c r="T235" s="47"/>
      <c r="U235" s="27"/>
      <c r="V235" s="34"/>
      <c r="W235" s="48"/>
      <c r="X235" s="48"/>
      <c r="Y235" s="31"/>
      <c r="Z235" s="35"/>
      <c r="AA235" s="62"/>
      <c r="AB235" s="62"/>
      <c r="AC235" s="62"/>
      <c r="AD235" s="62"/>
      <c r="AE235" s="63"/>
    </row>
    <row r="236" spans="2:31" ht="15.75">
      <c r="B236" s="204" t="s">
        <v>59</v>
      </c>
      <c r="C236" s="549" t="s">
        <v>353</v>
      </c>
      <c r="D236" s="550" t="s">
        <v>354</v>
      </c>
      <c r="E236" s="551" t="s">
        <v>21</v>
      </c>
      <c r="F236" s="553">
        <v>6.5</v>
      </c>
      <c r="G236" s="873">
        <v>6.14</v>
      </c>
      <c r="H236" s="873">
        <v>13.94</v>
      </c>
      <c r="I236" s="873">
        <v>20.079999999999998</v>
      </c>
      <c r="J236" s="131">
        <f t="shared" si="18"/>
        <v>130.51999999999998</v>
      </c>
      <c r="P236" s="10"/>
      <c r="Q236" s="55"/>
      <c r="R236" s="13"/>
      <c r="S236" s="14"/>
      <c r="T236" s="64"/>
      <c r="U236" s="65"/>
      <c r="V236" s="66"/>
      <c r="W236" s="35"/>
      <c r="X236" s="35"/>
      <c r="Y236" s="67"/>
      <c r="Z236" s="68"/>
      <c r="AA236" s="62"/>
      <c r="AB236" s="62"/>
      <c r="AC236" s="62"/>
      <c r="AD236" s="62"/>
      <c r="AE236" s="63"/>
    </row>
    <row r="237" spans="2:31" ht="15.75">
      <c r="B237" s="204" t="s">
        <v>60</v>
      </c>
      <c r="C237" s="549" t="s">
        <v>355</v>
      </c>
      <c r="D237" s="550" t="s">
        <v>356</v>
      </c>
      <c r="E237" s="551" t="s">
        <v>21</v>
      </c>
      <c r="F237" s="553">
        <v>11.5</v>
      </c>
      <c r="G237" s="873">
        <v>5</v>
      </c>
      <c r="H237" s="873">
        <v>17.82</v>
      </c>
      <c r="I237" s="873">
        <v>22.82</v>
      </c>
      <c r="J237" s="131">
        <f t="shared" si="18"/>
        <v>262.43</v>
      </c>
      <c r="P237" s="10"/>
      <c r="Q237" s="55"/>
      <c r="R237" s="13"/>
      <c r="S237" s="14"/>
      <c r="T237" s="64"/>
      <c r="U237" s="65"/>
      <c r="V237" s="66"/>
      <c r="W237" s="35"/>
      <c r="X237" s="35"/>
      <c r="Y237" s="67"/>
      <c r="Z237" s="68"/>
      <c r="AA237" s="62"/>
      <c r="AB237" s="62"/>
      <c r="AC237" s="62"/>
      <c r="AD237" s="62"/>
      <c r="AE237" s="63"/>
    </row>
    <row r="238" spans="2:31" ht="15.75">
      <c r="B238" s="204" t="s">
        <v>61</v>
      </c>
      <c r="C238" s="549" t="s">
        <v>358</v>
      </c>
      <c r="D238" s="550" t="s">
        <v>359</v>
      </c>
      <c r="E238" s="551" t="s">
        <v>68</v>
      </c>
      <c r="F238" s="553">
        <v>0.5</v>
      </c>
      <c r="G238" s="873">
        <v>3.6</v>
      </c>
      <c r="H238" s="873">
        <v>36.68</v>
      </c>
      <c r="I238" s="873">
        <v>40.28</v>
      </c>
      <c r="J238" s="131">
        <f t="shared" si="18"/>
        <v>20.14</v>
      </c>
      <c r="P238" s="10"/>
      <c r="Q238" s="55"/>
      <c r="R238" s="13"/>
      <c r="S238" s="14"/>
      <c r="T238" s="64"/>
      <c r="U238" s="65"/>
      <c r="V238" s="66"/>
      <c r="W238" s="35"/>
      <c r="X238" s="35"/>
      <c r="Y238" s="67"/>
      <c r="Z238" s="68"/>
      <c r="AA238" s="62"/>
      <c r="AB238" s="62"/>
      <c r="AC238" s="62"/>
      <c r="AD238" s="62"/>
      <c r="AE238" s="63"/>
    </row>
    <row r="239" spans="2:31" ht="30">
      <c r="B239" s="204" t="s">
        <v>62</v>
      </c>
      <c r="C239" s="549" t="s">
        <v>357</v>
      </c>
      <c r="D239" s="3" t="s">
        <v>213</v>
      </c>
      <c r="E239" s="11" t="s">
        <v>21</v>
      </c>
      <c r="F239" s="253">
        <v>23</v>
      </c>
      <c r="G239" s="873">
        <v>4.5999999999999996</v>
      </c>
      <c r="H239" s="873">
        <v>10.19</v>
      </c>
      <c r="I239" s="873">
        <v>14.79</v>
      </c>
      <c r="J239" s="131">
        <f t="shared" si="18"/>
        <v>340.16999999999996</v>
      </c>
      <c r="P239" s="10"/>
      <c r="Q239" s="55"/>
      <c r="R239" s="13"/>
      <c r="S239" s="14"/>
      <c r="T239" s="64"/>
      <c r="U239" s="65"/>
      <c r="V239" s="66"/>
      <c r="W239" s="35"/>
      <c r="X239" s="35"/>
      <c r="Y239" s="67"/>
      <c r="Z239" s="68"/>
      <c r="AA239" s="62"/>
      <c r="AB239" s="62"/>
      <c r="AC239" s="62"/>
      <c r="AD239" s="62"/>
      <c r="AE239" s="63"/>
    </row>
    <row r="240" spans="2:31" ht="15.75">
      <c r="B240" s="287" t="s">
        <v>63</v>
      </c>
      <c r="C240" s="549" t="s">
        <v>360</v>
      </c>
      <c r="D240" s="550" t="s">
        <v>126</v>
      </c>
      <c r="E240" s="551" t="s">
        <v>21</v>
      </c>
      <c r="F240" s="553">
        <v>23</v>
      </c>
      <c r="G240" s="873">
        <v>52.29</v>
      </c>
      <c r="H240" s="873">
        <v>39.36</v>
      </c>
      <c r="I240" s="873">
        <v>91.65</v>
      </c>
      <c r="J240" s="131">
        <f t="shared" si="18"/>
        <v>2107.9500000000003</v>
      </c>
      <c r="P240" s="10"/>
      <c r="Q240" s="55"/>
      <c r="R240" s="13"/>
      <c r="S240" s="14"/>
      <c r="T240" s="64"/>
      <c r="U240" s="65"/>
      <c r="V240" s="66"/>
      <c r="W240" s="35"/>
      <c r="X240" s="35"/>
      <c r="Y240" s="67"/>
      <c r="Z240" s="68"/>
      <c r="AA240" s="62"/>
      <c r="AB240" s="62"/>
      <c r="AC240" s="62"/>
      <c r="AD240" s="62"/>
      <c r="AE240" s="63"/>
    </row>
    <row r="241" spans="1:31" ht="15.75">
      <c r="B241" s="204" t="s">
        <v>64</v>
      </c>
      <c r="C241" s="549" t="s">
        <v>361</v>
      </c>
      <c r="D241" s="550" t="s">
        <v>131</v>
      </c>
      <c r="E241" s="551" t="s">
        <v>21</v>
      </c>
      <c r="F241" s="553">
        <v>23</v>
      </c>
      <c r="G241" s="873">
        <v>18.559999999999999</v>
      </c>
      <c r="H241" s="873">
        <v>22.85</v>
      </c>
      <c r="I241" s="873">
        <v>41.41</v>
      </c>
      <c r="J241" s="131">
        <f t="shared" si="18"/>
        <v>952.43</v>
      </c>
      <c r="P241" s="10"/>
      <c r="Q241" s="55"/>
      <c r="R241" s="13"/>
      <c r="S241" s="14"/>
      <c r="T241" s="64"/>
      <c r="U241" s="65"/>
      <c r="V241" s="66"/>
      <c r="W241" s="35"/>
      <c r="X241" s="35"/>
      <c r="Y241" s="67"/>
      <c r="Z241" s="68"/>
      <c r="AA241" s="62"/>
      <c r="AB241" s="62"/>
      <c r="AC241" s="62"/>
      <c r="AD241" s="62"/>
      <c r="AE241" s="63"/>
    </row>
    <row r="242" spans="1:31" ht="15.75">
      <c r="B242" s="204" t="s">
        <v>154</v>
      </c>
      <c r="C242" s="549" t="s">
        <v>362</v>
      </c>
      <c r="D242" s="550" t="s">
        <v>363</v>
      </c>
      <c r="E242" s="551" t="s">
        <v>68</v>
      </c>
      <c r="F242" s="553">
        <v>5.5</v>
      </c>
      <c r="G242" s="873">
        <v>7.2</v>
      </c>
      <c r="H242" s="873">
        <v>12.6</v>
      </c>
      <c r="I242" s="873">
        <v>19.8</v>
      </c>
      <c r="J242" s="131">
        <f t="shared" si="18"/>
        <v>108.9</v>
      </c>
      <c r="P242" s="10"/>
      <c r="Q242" s="55"/>
      <c r="R242" s="13"/>
      <c r="S242" s="14"/>
      <c r="T242" s="64"/>
      <c r="U242" s="65"/>
      <c r="V242" s="66"/>
      <c r="W242" s="35"/>
      <c r="X242" s="35"/>
      <c r="Y242" s="67"/>
      <c r="Z242" s="68"/>
      <c r="AA242" s="62"/>
      <c r="AB242" s="62"/>
      <c r="AC242" s="62"/>
      <c r="AD242" s="62"/>
      <c r="AE242" s="63"/>
    </row>
    <row r="243" spans="1:31" ht="30">
      <c r="B243" s="204" t="s">
        <v>155</v>
      </c>
      <c r="C243" s="270" t="s">
        <v>136</v>
      </c>
      <c r="D243" s="210" t="s">
        <v>139</v>
      </c>
      <c r="E243" s="274" t="s">
        <v>14</v>
      </c>
      <c r="F243" s="227">
        <v>1</v>
      </c>
      <c r="G243" s="276">
        <v>826.31</v>
      </c>
      <c r="H243" s="276">
        <v>0</v>
      </c>
      <c r="I243" s="115">
        <f t="shared" ref="I243:I247" si="19">SUM(G243:H243)</f>
        <v>826.31</v>
      </c>
      <c r="J243" s="131">
        <f t="shared" si="18"/>
        <v>826.31</v>
      </c>
      <c r="P243" s="10"/>
      <c r="Q243" s="55"/>
      <c r="R243" s="13"/>
      <c r="S243" s="14"/>
      <c r="T243" s="64"/>
      <c r="U243" s="65"/>
      <c r="V243" s="66"/>
      <c r="W243" s="35"/>
      <c r="X243" s="35"/>
      <c r="Y243" s="67"/>
      <c r="Z243" s="68"/>
      <c r="AA243" s="62"/>
      <c r="AB243" s="62"/>
      <c r="AC243" s="62"/>
      <c r="AD243" s="62"/>
      <c r="AE243" s="63"/>
    </row>
    <row r="244" spans="1:31" ht="15.75">
      <c r="B244" s="204" t="s">
        <v>162</v>
      </c>
      <c r="C244" s="279" t="s">
        <v>136</v>
      </c>
      <c r="D244" s="281" t="s">
        <v>140</v>
      </c>
      <c r="E244" s="274" t="s">
        <v>14</v>
      </c>
      <c r="F244" s="282">
        <v>1</v>
      </c>
      <c r="G244" s="314">
        <v>45.91</v>
      </c>
      <c r="H244" s="314">
        <v>0</v>
      </c>
      <c r="I244" s="115">
        <f t="shared" si="19"/>
        <v>45.91</v>
      </c>
      <c r="J244" s="131">
        <f t="shared" si="18"/>
        <v>45.91</v>
      </c>
      <c r="P244" s="10"/>
      <c r="Q244" s="55"/>
      <c r="R244" s="13"/>
      <c r="S244" s="14"/>
      <c r="T244" s="64"/>
      <c r="U244" s="65"/>
      <c r="V244" s="66"/>
      <c r="W244" s="35"/>
      <c r="X244" s="35"/>
      <c r="Y244" s="67"/>
      <c r="Z244" s="68"/>
      <c r="AA244" s="62"/>
      <c r="AB244" s="62"/>
      <c r="AC244" s="62"/>
      <c r="AD244" s="62"/>
      <c r="AE244" s="63"/>
    </row>
    <row r="245" spans="1:31" ht="15.75">
      <c r="B245" s="204" t="s">
        <v>163</v>
      </c>
      <c r="C245" s="280" t="s">
        <v>136</v>
      </c>
      <c r="D245" s="278" t="s">
        <v>141</v>
      </c>
      <c r="E245" s="274" t="s">
        <v>14</v>
      </c>
      <c r="F245" s="282">
        <v>1</v>
      </c>
      <c r="G245" s="314">
        <v>89.77</v>
      </c>
      <c r="H245" s="314">
        <v>0</v>
      </c>
      <c r="I245" s="115">
        <f t="shared" si="19"/>
        <v>89.77</v>
      </c>
      <c r="J245" s="131">
        <f t="shared" si="18"/>
        <v>89.77</v>
      </c>
      <c r="P245" s="10"/>
      <c r="Q245" s="55"/>
      <c r="R245" s="13"/>
      <c r="S245" s="14"/>
      <c r="T245" s="64"/>
      <c r="U245" s="65"/>
      <c r="V245" s="66"/>
      <c r="W245" s="35"/>
      <c r="X245" s="35"/>
      <c r="Y245" s="67"/>
      <c r="Z245" s="68"/>
      <c r="AA245" s="62"/>
      <c r="AB245" s="62"/>
      <c r="AC245" s="62"/>
      <c r="AD245" s="62"/>
      <c r="AE245" s="63"/>
    </row>
    <row r="246" spans="1:31" ht="15.75">
      <c r="B246" s="204" t="s">
        <v>164</v>
      </c>
      <c r="C246" s="270" t="s">
        <v>136</v>
      </c>
      <c r="D246" s="277" t="s">
        <v>142</v>
      </c>
      <c r="E246" s="274" t="s">
        <v>14</v>
      </c>
      <c r="F246" s="282">
        <v>2</v>
      </c>
      <c r="G246" s="785">
        <v>62.23</v>
      </c>
      <c r="H246" s="314">
        <v>0</v>
      </c>
      <c r="I246" s="115">
        <f t="shared" si="19"/>
        <v>62.23</v>
      </c>
      <c r="J246" s="131">
        <f t="shared" si="18"/>
        <v>124.46</v>
      </c>
      <c r="P246" s="10"/>
      <c r="Q246" s="55"/>
      <c r="R246" s="13"/>
      <c r="S246" s="14"/>
      <c r="T246" s="64"/>
      <c r="U246" s="65"/>
      <c r="V246" s="66"/>
      <c r="W246" s="35"/>
      <c r="X246" s="35"/>
      <c r="Y246" s="67"/>
      <c r="Z246" s="68"/>
      <c r="AA246" s="62"/>
      <c r="AB246" s="62"/>
      <c r="AC246" s="62"/>
      <c r="AD246" s="62"/>
      <c r="AE246" s="63"/>
    </row>
    <row r="247" spans="1:31" ht="15.75">
      <c r="B247" s="204" t="s">
        <v>165</v>
      </c>
      <c r="C247" s="270" t="s">
        <v>136</v>
      </c>
      <c r="D247" s="275" t="s">
        <v>143</v>
      </c>
      <c r="E247" s="274" t="s">
        <v>14</v>
      </c>
      <c r="F247" s="282">
        <v>1</v>
      </c>
      <c r="G247" s="786">
        <v>49.99</v>
      </c>
      <c r="H247" s="315">
        <v>0</v>
      </c>
      <c r="I247" s="115">
        <f t="shared" si="19"/>
        <v>49.99</v>
      </c>
      <c r="J247" s="131">
        <f t="shared" si="18"/>
        <v>49.99</v>
      </c>
      <c r="P247" s="10"/>
      <c r="Q247" s="55"/>
      <c r="R247" s="13"/>
      <c r="S247" s="14"/>
      <c r="T247" s="64"/>
      <c r="U247" s="65"/>
      <c r="V247" s="66"/>
      <c r="W247" s="35"/>
      <c r="X247" s="35"/>
      <c r="Y247" s="67"/>
      <c r="Z247" s="68"/>
      <c r="AA247" s="62"/>
      <c r="AB247" s="62"/>
      <c r="AC247" s="62"/>
      <c r="AD247" s="62"/>
      <c r="AE247" s="63"/>
    </row>
    <row r="248" spans="1:31" ht="15.75">
      <c r="B248" s="204" t="s">
        <v>166</v>
      </c>
      <c r="C248" s="549" t="s">
        <v>364</v>
      </c>
      <c r="D248" s="550" t="s">
        <v>366</v>
      </c>
      <c r="E248" s="551" t="s">
        <v>21</v>
      </c>
      <c r="F248" s="553">
        <v>0.4</v>
      </c>
      <c r="G248" s="873">
        <v>439.83</v>
      </c>
      <c r="H248" s="873">
        <v>61.7</v>
      </c>
      <c r="I248" s="873">
        <v>501.53</v>
      </c>
      <c r="J248" s="131">
        <f t="shared" si="18"/>
        <v>200.61199999999999</v>
      </c>
      <c r="P248" s="10"/>
      <c r="Q248" s="55"/>
      <c r="R248" s="13"/>
      <c r="S248" s="14"/>
      <c r="T248" s="64"/>
      <c r="U248" s="65"/>
      <c r="V248" s="66"/>
      <c r="W248" s="35"/>
      <c r="X248" s="35"/>
      <c r="Y248" s="67"/>
      <c r="Z248" s="68"/>
      <c r="AA248" s="62"/>
      <c r="AB248" s="62"/>
      <c r="AC248" s="62"/>
      <c r="AD248" s="62"/>
      <c r="AE248" s="63"/>
    </row>
    <row r="249" spans="1:31" ht="30">
      <c r="B249" s="204" t="s">
        <v>167</v>
      </c>
      <c r="C249" s="549" t="s">
        <v>367</v>
      </c>
      <c r="D249" s="550" t="s">
        <v>369</v>
      </c>
      <c r="E249" s="551" t="s">
        <v>21</v>
      </c>
      <c r="F249" s="553">
        <v>0.4</v>
      </c>
      <c r="G249" s="873">
        <v>9.76</v>
      </c>
      <c r="H249" s="873">
        <v>19.53</v>
      </c>
      <c r="I249" s="873">
        <v>29.29</v>
      </c>
      <c r="J249" s="131">
        <f t="shared" si="18"/>
        <v>11.716000000000001</v>
      </c>
      <c r="P249" s="10"/>
      <c r="Q249" s="55"/>
      <c r="R249" s="13"/>
      <c r="S249" s="14"/>
      <c r="T249" s="64"/>
      <c r="U249" s="65"/>
      <c r="V249" s="66"/>
      <c r="W249" s="35"/>
      <c r="X249" s="35"/>
      <c r="Y249" s="67"/>
      <c r="Z249" s="68"/>
      <c r="AA249" s="62"/>
      <c r="AB249" s="62"/>
      <c r="AC249" s="62"/>
      <c r="AD249" s="62"/>
      <c r="AE249" s="63"/>
    </row>
    <row r="250" spans="1:31" ht="15.75">
      <c r="B250" s="204" t="s">
        <v>226</v>
      </c>
      <c r="C250" s="549" t="s">
        <v>370</v>
      </c>
      <c r="D250" s="550" t="s">
        <v>371</v>
      </c>
      <c r="E250" s="551" t="s">
        <v>21</v>
      </c>
      <c r="F250" s="553">
        <v>1</v>
      </c>
      <c r="G250" s="873">
        <v>875.81</v>
      </c>
      <c r="H250" s="873">
        <v>64.8</v>
      </c>
      <c r="I250" s="873">
        <v>940.61</v>
      </c>
      <c r="J250" s="131">
        <f t="shared" si="18"/>
        <v>940.61</v>
      </c>
      <c r="P250" s="10"/>
      <c r="Q250" s="55"/>
      <c r="R250" s="13"/>
      <c r="S250" s="14"/>
      <c r="T250" s="64"/>
      <c r="U250" s="65"/>
      <c r="V250" s="66"/>
      <c r="W250" s="35"/>
      <c r="X250" s="35"/>
      <c r="Y250" s="67"/>
      <c r="Z250" s="68"/>
      <c r="AA250" s="62"/>
      <c r="AB250" s="62"/>
      <c r="AC250" s="62"/>
      <c r="AD250" s="62"/>
      <c r="AE250" s="63"/>
    </row>
    <row r="251" spans="1:31" ht="15.75">
      <c r="B251" s="204" t="s">
        <v>227</v>
      </c>
      <c r="C251" s="549" t="s">
        <v>372</v>
      </c>
      <c r="D251" s="550" t="s">
        <v>132</v>
      </c>
      <c r="E251" s="551" t="s">
        <v>14</v>
      </c>
      <c r="F251" s="553">
        <v>1</v>
      </c>
      <c r="G251" s="873">
        <v>151.22999999999999</v>
      </c>
      <c r="H251" s="873">
        <v>18.02</v>
      </c>
      <c r="I251" s="873">
        <v>169.25</v>
      </c>
      <c r="J251" s="131">
        <f t="shared" si="18"/>
        <v>169.25</v>
      </c>
      <c r="P251" s="10"/>
      <c r="Q251" s="55"/>
      <c r="R251" s="13"/>
      <c r="S251" s="14"/>
      <c r="T251" s="64"/>
      <c r="U251" s="65"/>
      <c r="V251" s="66"/>
      <c r="W251" s="35"/>
      <c r="X251" s="35"/>
      <c r="Y251" s="67"/>
      <c r="Z251" s="68"/>
      <c r="AA251" s="62"/>
      <c r="AB251" s="62"/>
      <c r="AC251" s="62"/>
      <c r="AD251" s="62"/>
      <c r="AE251" s="63"/>
    </row>
    <row r="252" spans="1:31" ht="15.75">
      <c r="B252" s="204" t="s">
        <v>241</v>
      </c>
      <c r="C252" s="549" t="s">
        <v>373</v>
      </c>
      <c r="D252" s="550" t="s">
        <v>130</v>
      </c>
      <c r="E252" s="551" t="s">
        <v>14</v>
      </c>
      <c r="F252" s="553">
        <v>1</v>
      </c>
      <c r="G252" s="873">
        <v>107.24</v>
      </c>
      <c r="H252" s="873">
        <v>13.65</v>
      </c>
      <c r="I252" s="873">
        <v>120.89</v>
      </c>
      <c r="J252" s="131">
        <f t="shared" si="18"/>
        <v>120.89</v>
      </c>
      <c r="P252" s="10"/>
      <c r="Q252" s="55"/>
      <c r="R252" s="13"/>
      <c r="S252" s="14"/>
      <c r="T252" s="64"/>
      <c r="U252" s="65"/>
      <c r="V252" s="66"/>
      <c r="W252" s="35"/>
      <c r="X252" s="35"/>
      <c r="Y252" s="67"/>
      <c r="Z252" s="68"/>
      <c r="AA252" s="62"/>
      <c r="AB252" s="62"/>
      <c r="AC252" s="62"/>
      <c r="AD252" s="62"/>
      <c r="AE252" s="63"/>
    </row>
    <row r="253" spans="1:31" ht="15.95" customHeight="1">
      <c r="B253" s="204" t="s">
        <v>243</v>
      </c>
      <c r="C253" s="549" t="s">
        <v>374</v>
      </c>
      <c r="D253" s="550" t="s">
        <v>375</v>
      </c>
      <c r="E253" s="551" t="s">
        <v>14</v>
      </c>
      <c r="F253" s="553">
        <v>1</v>
      </c>
      <c r="G253" s="873">
        <v>8.4</v>
      </c>
      <c r="H253" s="873">
        <v>14.42</v>
      </c>
      <c r="I253" s="873">
        <v>22.82</v>
      </c>
      <c r="J253" s="131">
        <f t="shared" si="18"/>
        <v>22.82</v>
      </c>
      <c r="P253" s="10"/>
      <c r="Q253" s="55"/>
      <c r="R253" s="13"/>
      <c r="S253" s="14"/>
      <c r="T253" s="64"/>
      <c r="U253" s="65"/>
      <c r="V253" s="66"/>
      <c r="W253" s="35"/>
      <c r="X253" s="35"/>
      <c r="Y253" s="67"/>
      <c r="Z253" s="68"/>
      <c r="AA253" s="62"/>
      <c r="AB253" s="62"/>
      <c r="AC253" s="62"/>
      <c r="AD253" s="62"/>
      <c r="AE253" s="63"/>
    </row>
    <row r="254" spans="1:31" ht="15.95" customHeight="1">
      <c r="B254" s="204" t="s">
        <v>248</v>
      </c>
      <c r="C254" s="549" t="s">
        <v>376</v>
      </c>
      <c r="D254" s="550" t="s">
        <v>378</v>
      </c>
      <c r="E254" s="551" t="s">
        <v>14</v>
      </c>
      <c r="F254" s="553">
        <v>1</v>
      </c>
      <c r="G254" s="873">
        <v>147.68</v>
      </c>
      <c r="H254" s="873">
        <v>2.66</v>
      </c>
      <c r="I254" s="873">
        <v>150.34</v>
      </c>
      <c r="J254" s="131">
        <f t="shared" si="18"/>
        <v>150.34</v>
      </c>
      <c r="P254" s="10"/>
      <c r="Q254" s="55"/>
      <c r="R254" s="13"/>
      <c r="S254" s="14"/>
      <c r="T254" s="64"/>
      <c r="U254" s="65"/>
      <c r="V254" s="66"/>
      <c r="W254" s="35"/>
      <c r="X254" s="35"/>
      <c r="Y254" s="67"/>
      <c r="Z254" s="68"/>
      <c r="AA254" s="62"/>
      <c r="AB254" s="62"/>
      <c r="AC254" s="62"/>
      <c r="AD254" s="62"/>
      <c r="AE254" s="63"/>
    </row>
    <row r="255" spans="1:31" ht="15.75">
      <c r="B255" s="107"/>
      <c r="C255" s="269"/>
      <c r="D255" s="266"/>
      <c r="E255" s="267"/>
      <c r="F255" s="268"/>
      <c r="G255" s="187"/>
      <c r="H255" s="188"/>
      <c r="I255" s="104" t="s">
        <v>24</v>
      </c>
      <c r="J255" s="138">
        <f>SUM(J229:J254)</f>
        <v>8358.268</v>
      </c>
      <c r="P255" s="10"/>
      <c r="Q255" s="57"/>
      <c r="R255" s="37"/>
      <c r="S255" s="14"/>
      <c r="T255" s="70"/>
      <c r="U255" s="65"/>
      <c r="V255" s="66"/>
      <c r="W255" s="35"/>
      <c r="X255" s="35"/>
      <c r="Y255" s="31"/>
      <c r="Z255" s="35"/>
      <c r="AA255" s="62"/>
      <c r="AB255" s="62"/>
      <c r="AC255" s="62"/>
      <c r="AD255" s="62"/>
      <c r="AE255" s="63"/>
    </row>
    <row r="256" spans="1:31" ht="15.75">
      <c r="A256" s="10"/>
      <c r="B256" s="139">
        <v>3</v>
      </c>
      <c r="C256" s="101"/>
      <c r="D256" s="147" t="s">
        <v>41</v>
      </c>
      <c r="E256" s="99"/>
      <c r="F256" s="184"/>
      <c r="G256" s="100"/>
      <c r="H256" s="120"/>
      <c r="I256" s="98"/>
      <c r="J256" s="143"/>
      <c r="N256" s="10"/>
      <c r="P256" s="10"/>
      <c r="Q256" s="59"/>
      <c r="R256" s="415"/>
      <c r="S256" s="32"/>
      <c r="T256" s="47"/>
      <c r="U256" s="45"/>
      <c r="V256" s="44"/>
      <c r="W256" s="48"/>
      <c r="X256" s="48"/>
      <c r="Y256" s="31"/>
      <c r="Z256" s="35"/>
      <c r="AA256" s="62"/>
      <c r="AB256" s="62"/>
      <c r="AC256" s="62"/>
      <c r="AD256" s="62"/>
      <c r="AE256" s="63"/>
    </row>
    <row r="257" spans="1:31" ht="15.75">
      <c r="A257" s="10"/>
      <c r="B257" s="129" t="s">
        <v>25</v>
      </c>
      <c r="C257" s="549" t="s">
        <v>379</v>
      </c>
      <c r="D257" s="550" t="s">
        <v>197</v>
      </c>
      <c r="E257" s="551" t="s">
        <v>22</v>
      </c>
      <c r="F257" s="553">
        <v>0.8</v>
      </c>
      <c r="G257" s="783">
        <v>0</v>
      </c>
      <c r="H257" s="784">
        <v>36.630000000000003</v>
      </c>
      <c r="I257" s="784">
        <v>36.630000000000003</v>
      </c>
      <c r="J257" s="145">
        <f>I257*F257</f>
        <v>29.304000000000002</v>
      </c>
      <c r="N257" s="10"/>
      <c r="O257" s="10"/>
      <c r="P257" s="10"/>
      <c r="Q257" s="59"/>
      <c r="R257" s="415"/>
      <c r="S257" s="46"/>
      <c r="T257" s="40"/>
      <c r="U257" s="39"/>
      <c r="V257" s="30"/>
      <c r="W257" s="72"/>
      <c r="X257" s="72"/>
      <c r="Y257" s="67"/>
      <c r="Z257" s="68"/>
      <c r="AA257" s="62"/>
      <c r="AB257" s="62"/>
      <c r="AC257" s="62"/>
      <c r="AD257" s="62"/>
      <c r="AE257" s="63"/>
    </row>
    <row r="258" spans="1:31" ht="15.75">
      <c r="A258" s="10"/>
      <c r="B258" s="129" t="s">
        <v>26</v>
      </c>
      <c r="C258" s="549" t="s">
        <v>380</v>
      </c>
      <c r="D258" s="550" t="s">
        <v>198</v>
      </c>
      <c r="E258" s="551" t="s">
        <v>22</v>
      </c>
      <c r="F258" s="553">
        <v>0.8</v>
      </c>
      <c r="G258" s="873">
        <v>72.569999999999993</v>
      </c>
      <c r="H258" s="873">
        <v>16.21</v>
      </c>
      <c r="I258" s="873">
        <v>88.78</v>
      </c>
      <c r="J258" s="145">
        <f>I258*F258</f>
        <v>71.024000000000001</v>
      </c>
      <c r="N258" s="10"/>
      <c r="O258" s="10"/>
      <c r="P258" s="10"/>
      <c r="Q258" s="59"/>
      <c r="R258" s="415"/>
      <c r="S258" s="46"/>
      <c r="T258" s="40"/>
      <c r="U258" s="39"/>
      <c r="V258" s="30"/>
      <c r="W258" s="72"/>
      <c r="X258" s="72"/>
      <c r="Y258" s="67"/>
      <c r="Z258" s="68"/>
      <c r="AA258" s="62"/>
      <c r="AB258" s="62"/>
      <c r="AC258" s="62"/>
      <c r="AD258" s="62"/>
      <c r="AE258" s="63"/>
    </row>
    <row r="259" spans="1:31" ht="15.75">
      <c r="A259" s="10"/>
      <c r="B259" s="141"/>
      <c r="C259" s="91"/>
      <c r="D259" s="88"/>
      <c r="E259" s="87"/>
      <c r="F259" s="185"/>
      <c r="G259" s="89"/>
      <c r="H259" s="90"/>
      <c r="I259" s="102" t="s">
        <v>27</v>
      </c>
      <c r="J259" s="134">
        <f>SUM(J257:J258)</f>
        <v>100.328</v>
      </c>
      <c r="P259" s="10"/>
      <c r="Q259" s="59"/>
      <c r="R259" s="415"/>
      <c r="S259" s="32"/>
      <c r="T259" s="47"/>
      <c r="U259" s="45"/>
      <c r="V259" s="44"/>
      <c r="W259" s="48"/>
      <c r="X259" s="48"/>
      <c r="Y259" s="31"/>
      <c r="Z259" s="35"/>
      <c r="AA259" s="62"/>
      <c r="AB259" s="62"/>
      <c r="AC259" s="62"/>
      <c r="AD259" s="62"/>
      <c r="AE259" s="63"/>
    </row>
    <row r="260" spans="1:31" ht="15.75">
      <c r="A260" s="10"/>
      <c r="B260" s="139">
        <v>4</v>
      </c>
      <c r="C260" s="101"/>
      <c r="D260" s="147" t="s">
        <v>110</v>
      </c>
      <c r="E260" s="99"/>
      <c r="F260" s="184"/>
      <c r="G260" s="100"/>
      <c r="H260" s="120"/>
      <c r="I260" s="98"/>
      <c r="J260" s="143"/>
      <c r="N260" s="10"/>
      <c r="P260" s="10"/>
      <c r="Q260" s="59"/>
      <c r="R260" s="415"/>
      <c r="S260" s="32"/>
      <c r="T260" s="47"/>
      <c r="U260" s="45"/>
      <c r="V260" s="44"/>
      <c r="W260" s="48"/>
      <c r="X260" s="48"/>
      <c r="Y260" s="31"/>
      <c r="Z260" s="35"/>
      <c r="AA260" s="62"/>
      <c r="AB260" s="62"/>
      <c r="AC260" s="62"/>
      <c r="AD260" s="62"/>
      <c r="AE260" s="63"/>
    </row>
    <row r="261" spans="1:31" ht="15.75">
      <c r="A261" s="10"/>
      <c r="B261" s="129" t="s">
        <v>28</v>
      </c>
      <c r="C261" s="549" t="s">
        <v>381</v>
      </c>
      <c r="D261" s="550" t="s">
        <v>31</v>
      </c>
      <c r="E261" s="552" t="s">
        <v>21</v>
      </c>
      <c r="F261" s="553">
        <v>21</v>
      </c>
      <c r="G261" s="783">
        <v>0</v>
      </c>
      <c r="H261" s="784">
        <v>10.26</v>
      </c>
      <c r="I261" s="784">
        <v>10.26</v>
      </c>
      <c r="J261" s="145">
        <f>I261*F261</f>
        <v>215.46</v>
      </c>
      <c r="N261" s="10"/>
      <c r="O261" s="10"/>
      <c r="P261" s="10"/>
      <c r="Q261" s="59"/>
      <c r="R261" s="415"/>
      <c r="S261" s="46"/>
      <c r="T261" s="40"/>
      <c r="U261" s="39"/>
      <c r="V261" s="30"/>
      <c r="W261" s="72"/>
      <c r="X261" s="72"/>
      <c r="Y261" s="67"/>
      <c r="Z261" s="68"/>
      <c r="AA261" s="62"/>
      <c r="AB261" s="62"/>
      <c r="AC261" s="62"/>
      <c r="AD261" s="62"/>
      <c r="AE261" s="63"/>
    </row>
    <row r="262" spans="1:31" ht="15.75">
      <c r="A262" s="10"/>
      <c r="B262" s="141"/>
      <c r="C262" s="91"/>
      <c r="D262" s="88"/>
      <c r="E262" s="87"/>
      <c r="F262" s="185"/>
      <c r="G262" s="89"/>
      <c r="H262" s="90"/>
      <c r="I262" s="102" t="s">
        <v>29</v>
      </c>
      <c r="J262" s="134">
        <f>SUM(J261:J261)</f>
        <v>215.46</v>
      </c>
      <c r="P262" s="10"/>
      <c r="Q262" s="59"/>
      <c r="R262" s="415"/>
      <c r="S262" s="32"/>
      <c r="T262" s="47"/>
      <c r="U262" s="45"/>
      <c r="V262" s="44"/>
      <c r="W262" s="48"/>
      <c r="X262" s="48"/>
      <c r="Y262" s="31"/>
      <c r="Z262" s="35"/>
      <c r="AA262" s="62"/>
      <c r="AB262" s="62"/>
      <c r="AC262" s="62"/>
      <c r="AD262" s="62"/>
      <c r="AE262" s="63"/>
    </row>
    <row r="263" spans="1:31" ht="21.75" customHeight="1">
      <c r="B263" s="848" t="s">
        <v>48</v>
      </c>
      <c r="C263" s="849"/>
      <c r="D263" s="849"/>
      <c r="E263" s="849"/>
      <c r="F263" s="849"/>
      <c r="G263" s="849"/>
      <c r="H263" s="850"/>
      <c r="I263" s="125"/>
      <c r="J263" s="126">
        <f>SUM(J227,J255,J259,J262)</f>
        <v>9158.2409999999982</v>
      </c>
      <c r="P263" s="10"/>
      <c r="Q263" s="56"/>
      <c r="R263" s="13"/>
      <c r="S263" s="33"/>
      <c r="T263" s="73"/>
      <c r="U263" s="61"/>
      <c r="V263" s="66"/>
      <c r="W263" s="48"/>
      <c r="X263" s="48"/>
      <c r="Y263" s="31"/>
      <c r="Z263" s="35"/>
      <c r="AA263" s="62"/>
      <c r="AB263" s="62"/>
      <c r="AC263" s="62"/>
      <c r="AD263" s="62"/>
      <c r="AE263" s="63"/>
    </row>
    <row r="264" spans="1:31" ht="18" customHeight="1">
      <c r="B264" s="851" t="s">
        <v>34</v>
      </c>
      <c r="C264" s="852"/>
      <c r="D264" s="852"/>
      <c r="E264" s="852"/>
      <c r="F264" s="852"/>
      <c r="G264" s="852"/>
      <c r="H264" s="853"/>
      <c r="I264" s="77"/>
      <c r="J264" s="127">
        <f>J263*0.3</f>
        <v>2747.4722999999994</v>
      </c>
      <c r="P264" s="10"/>
      <c r="Q264" s="56"/>
      <c r="R264" s="13"/>
      <c r="S264" s="46"/>
      <c r="T264" s="40"/>
      <c r="U264" s="39"/>
      <c r="V264" s="30"/>
      <c r="W264" s="72"/>
      <c r="X264" s="72"/>
      <c r="Y264" s="67"/>
      <c r="Z264" s="68"/>
      <c r="AA264" s="62"/>
      <c r="AB264" s="62"/>
      <c r="AC264" s="62"/>
      <c r="AD264" s="62"/>
      <c r="AE264" s="63"/>
    </row>
    <row r="265" spans="1:31" ht="20.25">
      <c r="B265" s="854" t="s">
        <v>32</v>
      </c>
      <c r="C265" s="855"/>
      <c r="D265" s="855"/>
      <c r="E265" s="855"/>
      <c r="F265" s="855"/>
      <c r="G265" s="855"/>
      <c r="H265" s="856"/>
      <c r="I265" s="157"/>
      <c r="J265" s="128">
        <f>SUM(J263:J264)</f>
        <v>11905.713299999998</v>
      </c>
      <c r="P265" s="10"/>
      <c r="Q265" s="60"/>
      <c r="R265" s="49"/>
      <c r="S265" s="50"/>
      <c r="T265" s="51"/>
      <c r="U265" s="27"/>
      <c r="V265" s="52"/>
      <c r="W265" s="53"/>
      <c r="X265" s="53"/>
      <c r="Y265" s="74"/>
      <c r="Z265" s="52"/>
      <c r="AA265" s="62"/>
      <c r="AB265" s="62"/>
      <c r="AC265" s="62"/>
      <c r="AD265" s="62"/>
      <c r="AE265" s="63"/>
    </row>
    <row r="273" spans="7:10">
      <c r="G273" s="6" t="s">
        <v>474</v>
      </c>
      <c r="J273" s="6">
        <f>J263+J212+J160+J109+J57</f>
        <v>51303.875</v>
      </c>
    </row>
  </sheetData>
  <dataConsolidate/>
  <mergeCells count="45">
    <mergeCell ref="B263:H263"/>
    <mergeCell ref="B264:H264"/>
    <mergeCell ref="B265:H265"/>
    <mergeCell ref="B212:H212"/>
    <mergeCell ref="B213:H213"/>
    <mergeCell ref="B214:H214"/>
    <mergeCell ref="B220:B221"/>
    <mergeCell ref="C220:C221"/>
    <mergeCell ref="D220:D221"/>
    <mergeCell ref="E220:E221"/>
    <mergeCell ref="F220:F221"/>
    <mergeCell ref="G220:J220"/>
    <mergeCell ref="E168:E169"/>
    <mergeCell ref="F168:F169"/>
    <mergeCell ref="E117:E118"/>
    <mergeCell ref="F117:F118"/>
    <mergeCell ref="B160:H160"/>
    <mergeCell ref="B161:H161"/>
    <mergeCell ref="B162:H162"/>
    <mergeCell ref="G168:J168"/>
    <mergeCell ref="B168:B169"/>
    <mergeCell ref="C168:C169"/>
    <mergeCell ref="D168:D169"/>
    <mergeCell ref="B65:B66"/>
    <mergeCell ref="C65:C66"/>
    <mergeCell ref="D65:D66"/>
    <mergeCell ref="B117:B118"/>
    <mergeCell ref="C117:C118"/>
    <mergeCell ref="D117:D118"/>
    <mergeCell ref="E65:E66"/>
    <mergeCell ref="F65:F66"/>
    <mergeCell ref="G65:J65"/>
    <mergeCell ref="G117:J117"/>
    <mergeCell ref="F6:F7"/>
    <mergeCell ref="B57:H57"/>
    <mergeCell ref="B58:H58"/>
    <mergeCell ref="G6:J6"/>
    <mergeCell ref="B59:H59"/>
    <mergeCell ref="B6:B7"/>
    <mergeCell ref="C6:C7"/>
    <mergeCell ref="D6:D7"/>
    <mergeCell ref="E6:E7"/>
    <mergeCell ref="B109:H109"/>
    <mergeCell ref="B110:H110"/>
    <mergeCell ref="B111:H111"/>
  </mergeCells>
  <printOptions horizontalCentered="1"/>
  <pageMargins left="0.51181102362204722" right="0.51181102362204722" top="1.1811023622047245" bottom="0.78740157480314965" header="0.31496062992125984" footer="0.31496062992125984"/>
  <pageSetup paperSize="9" scale="62" fitToHeight="0" orientation="landscape" horizontalDpi="1200" verticalDpi="1200" r:id="rId1"/>
  <headerFooter>
    <oddHeader>&amp;L
SMA - Secretaria do Meio Ambiente
FF - Fundação Florestal&amp;C
Parque Estadual Jaraguá 
Revitalização da Área de Uso Público&amp;R
Planilha Orçamento
CPOS 171 - NOV/2017</oddHeader>
    <oddFooter>&amp;L&amp;F&amp;RPágina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AE102"/>
  <sheetViews>
    <sheetView showGridLines="0" tabSelected="1" view="pageLayout" zoomScaleNormal="100" zoomScaleSheetLayoutView="100" workbookViewId="0">
      <selection activeCell="D273" sqref="D273"/>
    </sheetView>
  </sheetViews>
  <sheetFormatPr defaultRowHeight="15"/>
  <cols>
    <col min="1" max="1" width="2.85546875" style="2" customWidth="1"/>
    <col min="2" max="2" width="9.140625" style="2" customWidth="1"/>
    <col min="3" max="3" width="12.7109375" style="2" customWidth="1"/>
    <col min="4" max="4" width="98.140625" style="2" customWidth="1"/>
    <col min="5" max="5" width="9.140625" style="1"/>
    <col min="6" max="6" width="13.140625" style="1" customWidth="1"/>
    <col min="7" max="9" width="15.7109375" style="6" customWidth="1"/>
    <col min="10" max="10" width="24" style="6" customWidth="1"/>
    <col min="11" max="17" width="9.140625" style="2"/>
    <col min="18" max="18" width="16.7109375" style="2" customWidth="1"/>
    <col min="19" max="19" width="15" style="2" customWidth="1"/>
    <col min="20" max="16384" width="9.140625" style="2"/>
  </cols>
  <sheetData>
    <row r="7" spans="2:31" ht="18" customHeight="1">
      <c r="B7" s="857" t="s">
        <v>2</v>
      </c>
      <c r="C7" s="843" t="s">
        <v>3</v>
      </c>
      <c r="D7" s="843" t="s">
        <v>33</v>
      </c>
      <c r="E7" s="841" t="s">
        <v>4</v>
      </c>
      <c r="F7" s="843" t="s">
        <v>0</v>
      </c>
      <c r="G7" s="845" t="s">
        <v>1</v>
      </c>
      <c r="H7" s="846"/>
      <c r="I7" s="846"/>
      <c r="J7" s="847"/>
    </row>
    <row r="8" spans="2:31">
      <c r="B8" s="858"/>
      <c r="C8" s="844"/>
      <c r="D8" s="844"/>
      <c r="E8" s="842"/>
      <c r="F8" s="844"/>
      <c r="G8" s="4" t="s">
        <v>6</v>
      </c>
      <c r="H8" s="4" t="s">
        <v>7</v>
      </c>
      <c r="I8" s="122" t="s">
        <v>15</v>
      </c>
      <c r="J8" s="5" t="s">
        <v>5</v>
      </c>
    </row>
    <row r="9" spans="2:31" ht="15.75">
      <c r="B9" s="156">
        <v>1</v>
      </c>
      <c r="C9" s="109"/>
      <c r="D9" s="260" t="s">
        <v>108</v>
      </c>
      <c r="E9" s="92"/>
      <c r="F9" s="178"/>
      <c r="G9" s="112"/>
      <c r="H9" s="93"/>
      <c r="I9" s="154"/>
      <c r="J9" s="155"/>
      <c r="P9" s="10"/>
      <c r="Q9" s="55"/>
      <c r="R9" s="13"/>
      <c r="S9" s="32"/>
      <c r="T9" s="47"/>
      <c r="U9" s="61"/>
      <c r="V9" s="30"/>
      <c r="W9" s="48"/>
      <c r="X9" s="48"/>
      <c r="Y9" s="31"/>
      <c r="Z9" s="35"/>
      <c r="AA9" s="62"/>
      <c r="AB9" s="62"/>
      <c r="AC9" s="62"/>
      <c r="AD9" s="62"/>
      <c r="AE9" s="63"/>
    </row>
    <row r="10" spans="2:31" ht="15.75">
      <c r="B10" s="133" t="s">
        <v>12</v>
      </c>
      <c r="C10" s="554" t="s">
        <v>338</v>
      </c>
      <c r="D10" s="555" t="s">
        <v>339</v>
      </c>
      <c r="E10" s="556" t="s">
        <v>22</v>
      </c>
      <c r="F10" s="557">
        <v>1.6</v>
      </c>
      <c r="G10" s="781">
        <v>0</v>
      </c>
      <c r="H10" s="782">
        <v>293</v>
      </c>
      <c r="I10" s="782">
        <v>293</v>
      </c>
      <c r="J10" s="131">
        <f>SUM(I10*F10)</f>
        <v>468.8</v>
      </c>
      <c r="P10" s="10"/>
      <c r="Q10" s="55"/>
      <c r="R10" s="13"/>
      <c r="S10" s="32"/>
      <c r="T10" s="47"/>
      <c r="U10" s="61"/>
      <c r="V10" s="30"/>
      <c r="W10" s="48"/>
      <c r="X10" s="48"/>
      <c r="Y10" s="31"/>
      <c r="Z10" s="35"/>
      <c r="AA10" s="62"/>
      <c r="AB10" s="62"/>
      <c r="AC10" s="62"/>
      <c r="AD10" s="62"/>
      <c r="AE10" s="63"/>
    </row>
    <row r="11" spans="2:31" ht="15.75">
      <c r="B11" s="133" t="s">
        <v>13</v>
      </c>
      <c r="C11" s="558" t="s">
        <v>340</v>
      </c>
      <c r="D11" s="559" t="s">
        <v>341</v>
      </c>
      <c r="E11" s="560" t="s">
        <v>14</v>
      </c>
      <c r="F11" s="561">
        <v>2</v>
      </c>
      <c r="G11" s="781">
        <v>0</v>
      </c>
      <c r="H11" s="782">
        <v>5.68</v>
      </c>
      <c r="I11" s="782">
        <v>5.68</v>
      </c>
      <c r="J11" s="131">
        <f t="shared" ref="J11:J12" si="0">SUM(I11*F11)</f>
        <v>11.36</v>
      </c>
      <c r="P11" s="10"/>
      <c r="Q11" s="55"/>
      <c r="R11" s="13"/>
      <c r="S11" s="32"/>
      <c r="T11" s="47"/>
      <c r="U11" s="61"/>
      <c r="V11" s="30"/>
      <c r="W11" s="48"/>
      <c r="X11" s="48"/>
      <c r="Y11" s="31"/>
      <c r="Z11" s="35"/>
      <c r="AA11" s="62"/>
      <c r="AB11" s="62"/>
      <c r="AC11" s="62"/>
      <c r="AD11" s="62"/>
      <c r="AE11" s="63"/>
    </row>
    <row r="12" spans="2:31" ht="15.75">
      <c r="B12" s="133" t="s">
        <v>20</v>
      </c>
      <c r="C12" s="562" t="s">
        <v>337</v>
      </c>
      <c r="D12" s="563" t="s">
        <v>125</v>
      </c>
      <c r="E12" s="564" t="s">
        <v>21</v>
      </c>
      <c r="F12" s="565">
        <v>1.5</v>
      </c>
      <c r="G12" s="781">
        <v>0</v>
      </c>
      <c r="H12" s="782">
        <v>8.7899999999999991</v>
      </c>
      <c r="I12" s="782">
        <v>8.7899999999999991</v>
      </c>
      <c r="J12" s="131">
        <f t="shared" si="0"/>
        <v>13.184999999999999</v>
      </c>
      <c r="P12" s="10"/>
      <c r="Q12" s="55"/>
      <c r="R12" s="13"/>
      <c r="S12" s="32"/>
      <c r="T12" s="47"/>
      <c r="U12" s="61"/>
      <c r="V12" s="30"/>
      <c r="W12" s="48"/>
      <c r="X12" s="48"/>
      <c r="Y12" s="31"/>
      <c r="Z12" s="35"/>
      <c r="AA12" s="62"/>
      <c r="AB12" s="62"/>
      <c r="AC12" s="62"/>
      <c r="AD12" s="62"/>
      <c r="AE12" s="63"/>
    </row>
    <row r="13" spans="2:31" ht="15.75">
      <c r="B13" s="133"/>
      <c r="C13" s="108"/>
      <c r="D13" s="80"/>
      <c r="E13" s="152"/>
      <c r="F13" s="177"/>
      <c r="G13" s="105"/>
      <c r="H13" s="113"/>
      <c r="I13" s="103" t="s">
        <v>23</v>
      </c>
      <c r="J13" s="153">
        <f>SUM(J10:J12)</f>
        <v>493.34500000000003</v>
      </c>
      <c r="P13" s="10"/>
      <c r="Q13" s="55"/>
      <c r="R13" s="13"/>
      <c r="S13" s="32"/>
      <c r="T13" s="47"/>
      <c r="U13" s="61"/>
      <c r="V13" s="30"/>
      <c r="W13" s="48"/>
      <c r="X13" s="48"/>
      <c r="Y13" s="31"/>
      <c r="Z13" s="35"/>
      <c r="AA13" s="62"/>
      <c r="AB13" s="62"/>
      <c r="AC13" s="62"/>
      <c r="AD13" s="62"/>
      <c r="AE13" s="63"/>
    </row>
    <row r="14" spans="2:31" ht="15.75">
      <c r="B14" s="285">
        <v>2</v>
      </c>
      <c r="C14" s="117"/>
      <c r="D14" s="96" t="s">
        <v>109</v>
      </c>
      <c r="E14" s="94"/>
      <c r="F14" s="182"/>
      <c r="G14" s="205"/>
      <c r="H14" s="95"/>
      <c r="I14" s="240"/>
      <c r="J14" s="143"/>
      <c r="P14" s="10"/>
      <c r="Q14" s="55"/>
      <c r="R14" s="13"/>
      <c r="S14" s="32"/>
      <c r="T14" s="47"/>
      <c r="U14" s="27"/>
      <c r="V14" s="34"/>
      <c r="W14" s="48"/>
      <c r="X14" s="48"/>
      <c r="Y14" s="31"/>
      <c r="Z14" s="35"/>
      <c r="AA14" s="62"/>
      <c r="AB14" s="62"/>
      <c r="AC14" s="62"/>
      <c r="AD14" s="62"/>
      <c r="AE14" s="63"/>
    </row>
    <row r="15" spans="2:31" s="63" customFormat="1" ht="15.95" customHeight="1">
      <c r="B15" s="287" t="s">
        <v>8</v>
      </c>
      <c r="C15" s="566" t="s">
        <v>382</v>
      </c>
      <c r="D15" s="567" t="s">
        <v>177</v>
      </c>
      <c r="E15" s="568" t="s">
        <v>22</v>
      </c>
      <c r="F15" s="569">
        <v>1</v>
      </c>
      <c r="G15" s="873">
        <v>746.15</v>
      </c>
      <c r="H15" s="873">
        <v>231.03</v>
      </c>
      <c r="I15" s="873">
        <v>977.18</v>
      </c>
      <c r="J15" s="137">
        <f>I15*F15</f>
        <v>977.18</v>
      </c>
      <c r="P15" s="62"/>
      <c r="Q15" s="202"/>
      <c r="R15" s="203"/>
      <c r="S15" s="47"/>
      <c r="T15" s="47"/>
      <c r="U15" s="27"/>
      <c r="V15" s="34"/>
      <c r="W15" s="48"/>
      <c r="X15" s="48"/>
      <c r="Y15" s="31"/>
      <c r="Z15" s="35"/>
      <c r="AA15" s="62"/>
      <c r="AB15" s="62"/>
      <c r="AC15" s="62"/>
      <c r="AD15" s="62"/>
    </row>
    <row r="16" spans="2:31" ht="15.75">
      <c r="B16" s="287" t="s">
        <v>9</v>
      </c>
      <c r="C16" s="570" t="s">
        <v>353</v>
      </c>
      <c r="D16" s="571" t="s">
        <v>354</v>
      </c>
      <c r="E16" s="572" t="s">
        <v>21</v>
      </c>
      <c r="F16" s="573">
        <v>17</v>
      </c>
      <c r="G16" s="873">
        <v>6.14</v>
      </c>
      <c r="H16" s="873">
        <v>13.94</v>
      </c>
      <c r="I16" s="873">
        <v>20.079999999999998</v>
      </c>
      <c r="J16" s="137">
        <f t="shared" ref="J16:J33" si="1">I16*F16</f>
        <v>341.35999999999996</v>
      </c>
      <c r="P16" s="10"/>
      <c r="Q16" s="55"/>
      <c r="R16" s="13"/>
      <c r="S16" s="14"/>
      <c r="T16" s="64"/>
      <c r="U16" s="65"/>
      <c r="V16" s="66"/>
      <c r="W16" s="35"/>
      <c r="X16" s="35"/>
      <c r="Y16" s="67"/>
      <c r="Z16" s="68"/>
      <c r="AA16" s="62"/>
      <c r="AB16" s="62"/>
      <c r="AC16" s="62"/>
      <c r="AD16" s="62"/>
      <c r="AE16" s="63"/>
    </row>
    <row r="17" spans="2:31" ht="30">
      <c r="B17" s="287" t="s">
        <v>10</v>
      </c>
      <c r="C17" s="574" t="s">
        <v>357</v>
      </c>
      <c r="D17" s="3" t="s">
        <v>244</v>
      </c>
      <c r="E17" s="11" t="s">
        <v>21</v>
      </c>
      <c r="F17" s="253">
        <v>27</v>
      </c>
      <c r="G17" s="873">
        <v>4.5999999999999996</v>
      </c>
      <c r="H17" s="873">
        <v>10.19</v>
      </c>
      <c r="I17" s="873">
        <v>14.79</v>
      </c>
      <c r="J17" s="137">
        <f t="shared" si="1"/>
        <v>399.33</v>
      </c>
      <c r="P17" s="10"/>
      <c r="Q17" s="55"/>
      <c r="R17" s="13"/>
      <c r="S17" s="14"/>
      <c r="T17" s="64"/>
      <c r="U17" s="65"/>
      <c r="V17" s="66"/>
      <c r="W17" s="35"/>
      <c r="X17" s="35"/>
      <c r="Y17" s="67"/>
      <c r="Z17" s="68"/>
      <c r="AA17" s="62"/>
      <c r="AB17" s="62"/>
      <c r="AC17" s="62"/>
      <c r="AD17" s="62"/>
      <c r="AE17" s="63"/>
    </row>
    <row r="18" spans="2:31" ht="15.75">
      <c r="B18" s="287" t="s">
        <v>11</v>
      </c>
      <c r="C18" s="575" t="s">
        <v>383</v>
      </c>
      <c r="D18" s="576" t="s">
        <v>135</v>
      </c>
      <c r="E18" s="577" t="s">
        <v>21</v>
      </c>
      <c r="F18" s="578">
        <v>47</v>
      </c>
      <c r="G18" s="873">
        <v>4.8499999999999996</v>
      </c>
      <c r="H18" s="873">
        <v>0</v>
      </c>
      <c r="I18" s="873">
        <v>4.8499999999999996</v>
      </c>
      <c r="J18" s="137">
        <f t="shared" si="1"/>
        <v>227.95</v>
      </c>
      <c r="P18" s="10"/>
      <c r="Q18" s="55"/>
      <c r="R18" s="13"/>
      <c r="S18" s="14"/>
      <c r="T18" s="64"/>
      <c r="U18" s="65"/>
      <c r="V18" s="66"/>
      <c r="W18" s="35"/>
      <c r="X18" s="35"/>
      <c r="Y18" s="67"/>
      <c r="Z18" s="68"/>
      <c r="AA18" s="62"/>
      <c r="AB18" s="62"/>
      <c r="AC18" s="62"/>
      <c r="AD18" s="62"/>
      <c r="AE18" s="63"/>
    </row>
    <row r="19" spans="2:31" ht="30">
      <c r="B19" s="287" t="s">
        <v>35</v>
      </c>
      <c r="C19" s="777" t="s">
        <v>475</v>
      </c>
      <c r="D19" s="874" t="s">
        <v>476</v>
      </c>
      <c r="E19" s="577" t="s">
        <v>21</v>
      </c>
      <c r="F19" s="578">
        <v>1.5</v>
      </c>
      <c r="G19" s="873">
        <v>50.46</v>
      </c>
      <c r="H19" s="873">
        <v>16.510000000000002</v>
      </c>
      <c r="I19" s="873">
        <v>66.97</v>
      </c>
      <c r="J19" s="137">
        <f t="shared" si="1"/>
        <v>100.455</v>
      </c>
      <c r="P19" s="10"/>
      <c r="Q19" s="55"/>
      <c r="R19" s="13"/>
      <c r="S19" s="14"/>
      <c r="T19" s="64"/>
      <c r="U19" s="65"/>
      <c r="V19" s="66"/>
      <c r="W19" s="35"/>
      <c r="X19" s="35"/>
      <c r="Y19" s="67"/>
      <c r="Z19" s="68"/>
      <c r="AA19" s="62"/>
      <c r="AB19" s="62"/>
      <c r="AC19" s="62"/>
      <c r="AD19" s="62"/>
      <c r="AE19" s="63"/>
    </row>
    <row r="20" spans="2:31" ht="15.75">
      <c r="B20" s="287" t="s">
        <v>58</v>
      </c>
      <c r="C20" s="579" t="s">
        <v>370</v>
      </c>
      <c r="D20" s="580" t="s">
        <v>371</v>
      </c>
      <c r="E20" s="581" t="s">
        <v>21</v>
      </c>
      <c r="F20" s="582">
        <v>2</v>
      </c>
      <c r="G20" s="873">
        <v>875.81</v>
      </c>
      <c r="H20" s="873">
        <v>64.8</v>
      </c>
      <c r="I20" s="873">
        <v>940.61</v>
      </c>
      <c r="J20" s="137">
        <f t="shared" si="1"/>
        <v>1881.22</v>
      </c>
      <c r="P20" s="10"/>
      <c r="Q20" s="55"/>
      <c r="R20" s="13"/>
      <c r="S20" s="14"/>
      <c r="T20" s="64"/>
      <c r="U20" s="65"/>
      <c r="V20" s="66"/>
      <c r="W20" s="35"/>
      <c r="X20" s="35"/>
      <c r="Y20" s="67"/>
      <c r="Z20" s="68"/>
      <c r="AA20" s="62"/>
      <c r="AB20" s="62"/>
      <c r="AC20" s="62"/>
      <c r="AD20" s="62"/>
      <c r="AE20" s="63"/>
    </row>
    <row r="21" spans="2:31" ht="15.75">
      <c r="B21" s="287" t="s">
        <v>59</v>
      </c>
      <c r="C21" s="583" t="s">
        <v>372</v>
      </c>
      <c r="D21" s="584" t="s">
        <v>132</v>
      </c>
      <c r="E21" s="585" t="s">
        <v>14</v>
      </c>
      <c r="F21" s="586">
        <v>2</v>
      </c>
      <c r="G21" s="873">
        <v>151.22999999999999</v>
      </c>
      <c r="H21" s="873">
        <v>18.02</v>
      </c>
      <c r="I21" s="873">
        <v>169.25</v>
      </c>
      <c r="J21" s="137">
        <f t="shared" si="1"/>
        <v>338.5</v>
      </c>
      <c r="P21" s="10"/>
      <c r="Q21" s="55"/>
      <c r="R21" s="13"/>
      <c r="S21" s="14"/>
      <c r="T21" s="64"/>
      <c r="U21" s="65"/>
      <c r="V21" s="66"/>
      <c r="W21" s="35"/>
      <c r="X21" s="35"/>
      <c r="Y21" s="67"/>
      <c r="Z21" s="68"/>
      <c r="AA21" s="62"/>
      <c r="AB21" s="62"/>
      <c r="AC21" s="62"/>
      <c r="AD21" s="62"/>
      <c r="AE21" s="63"/>
    </row>
    <row r="22" spans="2:31" ht="15.75">
      <c r="B22" s="287" t="s">
        <v>60</v>
      </c>
      <c r="C22" s="587" t="s">
        <v>373</v>
      </c>
      <c r="D22" s="588" t="s">
        <v>130</v>
      </c>
      <c r="E22" s="589" t="s">
        <v>14</v>
      </c>
      <c r="F22" s="590">
        <v>2</v>
      </c>
      <c r="G22" s="873">
        <v>107.24</v>
      </c>
      <c r="H22" s="873">
        <v>13.65</v>
      </c>
      <c r="I22" s="873">
        <v>120.89</v>
      </c>
      <c r="J22" s="137">
        <f t="shared" si="1"/>
        <v>241.78</v>
      </c>
      <c r="P22" s="10"/>
      <c r="Q22" s="55"/>
      <c r="R22" s="13"/>
      <c r="S22" s="14"/>
      <c r="T22" s="64"/>
      <c r="U22" s="65"/>
      <c r="V22" s="66"/>
      <c r="W22" s="35"/>
      <c r="X22" s="35"/>
      <c r="Y22" s="67"/>
      <c r="Z22" s="68"/>
      <c r="AA22" s="62"/>
      <c r="AB22" s="62"/>
      <c r="AC22" s="62"/>
      <c r="AD22" s="62"/>
      <c r="AE22" s="63"/>
    </row>
    <row r="23" spans="2:31" ht="15.95" customHeight="1">
      <c r="B23" s="287" t="s">
        <v>61</v>
      </c>
      <c r="C23" s="591" t="s">
        <v>374</v>
      </c>
      <c r="D23" s="592" t="s">
        <v>375</v>
      </c>
      <c r="E23" s="593" t="s">
        <v>14</v>
      </c>
      <c r="F23" s="594">
        <v>2</v>
      </c>
      <c r="G23" s="873">
        <v>8.4</v>
      </c>
      <c r="H23" s="873">
        <v>14.42</v>
      </c>
      <c r="I23" s="873">
        <v>22.82</v>
      </c>
      <c r="J23" s="137">
        <f t="shared" si="1"/>
        <v>45.64</v>
      </c>
      <c r="P23" s="10"/>
      <c r="Q23" s="55"/>
      <c r="R23" s="13"/>
      <c r="S23" s="14"/>
      <c r="T23" s="64"/>
      <c r="U23" s="65"/>
      <c r="V23" s="66"/>
      <c r="W23" s="35"/>
      <c r="X23" s="35"/>
      <c r="Y23" s="67"/>
      <c r="Z23" s="68"/>
      <c r="AA23" s="62"/>
      <c r="AB23" s="62"/>
      <c r="AC23" s="62"/>
      <c r="AD23" s="62"/>
      <c r="AE23" s="63"/>
    </row>
    <row r="24" spans="2:31" ht="30">
      <c r="B24" s="287" t="s">
        <v>62</v>
      </c>
      <c r="C24" s="270" t="s">
        <v>136</v>
      </c>
      <c r="D24" s="210" t="s">
        <v>205</v>
      </c>
      <c r="E24" s="274" t="s">
        <v>14</v>
      </c>
      <c r="F24" s="227">
        <v>2</v>
      </c>
      <c r="G24" s="276">
        <v>826.31</v>
      </c>
      <c r="H24" s="276">
        <v>0</v>
      </c>
      <c r="I24" s="286">
        <f>H24+G24</f>
        <v>826.31</v>
      </c>
      <c r="J24" s="137">
        <f t="shared" si="1"/>
        <v>1652.62</v>
      </c>
      <c r="P24" s="10"/>
      <c r="Q24" s="55"/>
      <c r="R24" s="13"/>
      <c r="S24" s="14"/>
      <c r="T24" s="64"/>
      <c r="U24" s="65"/>
      <c r="V24" s="66"/>
      <c r="W24" s="35"/>
      <c r="X24" s="35"/>
      <c r="Y24" s="67"/>
      <c r="Z24" s="68"/>
      <c r="AA24" s="62"/>
      <c r="AB24" s="62"/>
      <c r="AC24" s="62"/>
      <c r="AD24" s="62"/>
      <c r="AE24" s="63"/>
    </row>
    <row r="25" spans="2:31" ht="15.75">
      <c r="B25" s="287" t="s">
        <v>63</v>
      </c>
      <c r="C25" s="279" t="s">
        <v>136</v>
      </c>
      <c r="D25" s="281" t="s">
        <v>140</v>
      </c>
      <c r="E25" s="274" t="s">
        <v>14</v>
      </c>
      <c r="F25" s="282">
        <v>2</v>
      </c>
      <c r="G25" s="314">
        <v>45.91</v>
      </c>
      <c r="H25" s="314">
        <v>0</v>
      </c>
      <c r="I25" s="286">
        <f t="shared" ref="I25:I28" si="2">H25+G25</f>
        <v>45.91</v>
      </c>
      <c r="J25" s="137">
        <f t="shared" si="1"/>
        <v>91.82</v>
      </c>
      <c r="P25" s="10"/>
      <c r="Q25" s="55"/>
      <c r="R25" s="13"/>
      <c r="S25" s="14"/>
      <c r="T25" s="64"/>
      <c r="U25" s="65"/>
      <c r="V25" s="66"/>
      <c r="W25" s="35"/>
      <c r="X25" s="35"/>
      <c r="Y25" s="67"/>
      <c r="Z25" s="68"/>
      <c r="AA25" s="62"/>
      <c r="AB25" s="62"/>
      <c r="AC25" s="62"/>
      <c r="AD25" s="62"/>
      <c r="AE25" s="63"/>
    </row>
    <row r="26" spans="2:31" ht="15.75">
      <c r="B26" s="287" t="s">
        <v>64</v>
      </c>
      <c r="C26" s="280" t="s">
        <v>136</v>
      </c>
      <c r="D26" s="278" t="s">
        <v>141</v>
      </c>
      <c r="E26" s="274" t="s">
        <v>14</v>
      </c>
      <c r="F26" s="282">
        <v>2</v>
      </c>
      <c r="G26" s="314">
        <v>89.77</v>
      </c>
      <c r="H26" s="314">
        <v>0</v>
      </c>
      <c r="I26" s="286">
        <f t="shared" si="2"/>
        <v>89.77</v>
      </c>
      <c r="J26" s="137">
        <f t="shared" si="1"/>
        <v>179.54</v>
      </c>
      <c r="P26" s="10"/>
      <c r="Q26" s="55"/>
      <c r="R26" s="13"/>
      <c r="S26" s="14"/>
      <c r="T26" s="64"/>
      <c r="U26" s="65"/>
      <c r="V26" s="66"/>
      <c r="W26" s="35"/>
      <c r="X26" s="35"/>
      <c r="Y26" s="67"/>
      <c r="Z26" s="68"/>
      <c r="AA26" s="62"/>
      <c r="AB26" s="62"/>
      <c r="AC26" s="62"/>
      <c r="AD26" s="62"/>
      <c r="AE26" s="63"/>
    </row>
    <row r="27" spans="2:31" ht="15.75">
      <c r="B27" s="287" t="s">
        <v>154</v>
      </c>
      <c r="C27" s="270" t="s">
        <v>136</v>
      </c>
      <c r="D27" s="277" t="s">
        <v>142</v>
      </c>
      <c r="E27" s="274" t="s">
        <v>14</v>
      </c>
      <c r="F27" s="282">
        <v>4</v>
      </c>
      <c r="G27" s="785">
        <v>62.23</v>
      </c>
      <c r="H27" s="314">
        <v>0</v>
      </c>
      <c r="I27" s="286">
        <f t="shared" si="2"/>
        <v>62.23</v>
      </c>
      <c r="J27" s="137">
        <f t="shared" si="1"/>
        <v>248.92</v>
      </c>
      <c r="P27" s="10"/>
      <c r="Q27" s="55"/>
      <c r="R27" s="13"/>
      <c r="S27" s="14"/>
      <c r="T27" s="64"/>
      <c r="U27" s="65"/>
      <c r="V27" s="66"/>
      <c r="W27" s="35"/>
      <c r="X27" s="35"/>
      <c r="Y27" s="67"/>
      <c r="Z27" s="68"/>
      <c r="AA27" s="62"/>
      <c r="AB27" s="62"/>
      <c r="AC27" s="62"/>
      <c r="AD27" s="62"/>
      <c r="AE27" s="63"/>
    </row>
    <row r="28" spans="2:31" ht="15.75">
      <c r="B28" s="287" t="s">
        <v>155</v>
      </c>
      <c r="C28" s="284" t="s">
        <v>136</v>
      </c>
      <c r="D28" s="277" t="s">
        <v>143</v>
      </c>
      <c r="E28" s="274" t="s">
        <v>14</v>
      </c>
      <c r="F28" s="296">
        <v>2</v>
      </c>
      <c r="G28" s="786">
        <v>49.99</v>
      </c>
      <c r="H28" s="315">
        <v>0</v>
      </c>
      <c r="I28" s="286">
        <f t="shared" si="2"/>
        <v>49.99</v>
      </c>
      <c r="J28" s="137">
        <f t="shared" si="1"/>
        <v>99.98</v>
      </c>
      <c r="P28" s="10"/>
      <c r="Q28" s="55"/>
      <c r="R28" s="13"/>
      <c r="S28" s="14"/>
      <c r="T28" s="64"/>
      <c r="U28" s="65"/>
      <c r="V28" s="66"/>
      <c r="W28" s="35"/>
      <c r="X28" s="35"/>
      <c r="Y28" s="67"/>
      <c r="Z28" s="68"/>
      <c r="AA28" s="62"/>
      <c r="AB28" s="62"/>
      <c r="AC28" s="62"/>
      <c r="AD28" s="62"/>
      <c r="AE28" s="63"/>
    </row>
    <row r="29" spans="2:31" ht="15.95" customHeight="1">
      <c r="B29" s="287" t="s">
        <v>162</v>
      </c>
      <c r="C29" s="595" t="s">
        <v>364</v>
      </c>
      <c r="D29" s="596" t="s">
        <v>365</v>
      </c>
      <c r="E29" s="597" t="s">
        <v>21</v>
      </c>
      <c r="F29" s="598">
        <v>0.8</v>
      </c>
      <c r="G29" s="873">
        <v>439.83</v>
      </c>
      <c r="H29" s="873">
        <v>61.7</v>
      </c>
      <c r="I29" s="873">
        <v>501.53</v>
      </c>
      <c r="J29" s="137">
        <f t="shared" si="1"/>
        <v>401.22399999999999</v>
      </c>
      <c r="P29" s="10"/>
      <c r="Q29" s="55"/>
      <c r="R29" s="13"/>
      <c r="S29" s="14"/>
      <c r="T29" s="64"/>
      <c r="U29" s="65"/>
      <c r="V29" s="66"/>
      <c r="W29" s="35"/>
      <c r="X29" s="35"/>
      <c r="Y29" s="67"/>
      <c r="Z29" s="68"/>
      <c r="AA29" s="62"/>
      <c r="AB29" s="62"/>
      <c r="AC29" s="62"/>
      <c r="AD29" s="62"/>
      <c r="AE29" s="63"/>
    </row>
    <row r="30" spans="2:31" ht="15.75">
      <c r="B30" s="287" t="s">
        <v>163</v>
      </c>
      <c r="C30" s="599" t="s">
        <v>367</v>
      </c>
      <c r="D30" s="600" t="s">
        <v>368</v>
      </c>
      <c r="E30" s="601" t="s">
        <v>21</v>
      </c>
      <c r="F30" s="602">
        <v>0.8</v>
      </c>
      <c r="G30" s="873">
        <v>9.76</v>
      </c>
      <c r="H30" s="873">
        <v>19.53</v>
      </c>
      <c r="I30" s="873">
        <v>29.29</v>
      </c>
      <c r="J30" s="137">
        <f t="shared" si="1"/>
        <v>23.432000000000002</v>
      </c>
      <c r="P30" s="10"/>
      <c r="Q30" s="55"/>
      <c r="R30" s="13"/>
      <c r="S30" s="14"/>
      <c r="T30" s="64"/>
      <c r="U30" s="65"/>
      <c r="V30" s="66"/>
      <c r="W30" s="35"/>
      <c r="X30" s="35"/>
      <c r="Y30" s="67"/>
      <c r="Z30" s="68"/>
      <c r="AA30" s="62"/>
      <c r="AB30" s="62"/>
      <c r="AC30" s="62"/>
      <c r="AD30" s="62"/>
      <c r="AE30" s="63"/>
    </row>
    <row r="31" spans="2:31" ht="15.95" customHeight="1">
      <c r="B31" s="287" t="s">
        <v>164</v>
      </c>
      <c r="C31" s="603" t="s">
        <v>384</v>
      </c>
      <c r="D31" s="604" t="s">
        <v>385</v>
      </c>
      <c r="E31" s="605" t="s">
        <v>14</v>
      </c>
      <c r="F31" s="606">
        <v>2</v>
      </c>
      <c r="G31" s="873">
        <v>264.31</v>
      </c>
      <c r="H31" s="873">
        <v>15.7</v>
      </c>
      <c r="I31" s="873">
        <v>280.01</v>
      </c>
      <c r="J31" s="137">
        <f t="shared" si="1"/>
        <v>560.02</v>
      </c>
      <c r="P31" s="10"/>
      <c r="Q31" s="55"/>
      <c r="R31" s="13"/>
      <c r="S31" s="14"/>
      <c r="T31" s="64"/>
      <c r="U31" s="65"/>
      <c r="V31" s="66"/>
      <c r="W31" s="35"/>
      <c r="X31" s="35"/>
      <c r="Y31" s="67"/>
      <c r="Z31" s="68"/>
      <c r="AA31" s="62"/>
      <c r="AB31" s="62"/>
      <c r="AC31" s="62"/>
      <c r="AD31" s="62"/>
      <c r="AE31" s="63"/>
    </row>
    <row r="32" spans="2:31" ht="15.95" customHeight="1">
      <c r="B32" s="287" t="s">
        <v>165</v>
      </c>
      <c r="C32" s="257" t="s">
        <v>136</v>
      </c>
      <c r="D32" s="283" t="s">
        <v>206</v>
      </c>
      <c r="E32" s="11" t="s">
        <v>14</v>
      </c>
      <c r="F32" s="227">
        <v>1</v>
      </c>
      <c r="G32" s="788">
        <v>561.07000000000005</v>
      </c>
      <c r="H32" s="12">
        <v>15.3</v>
      </c>
      <c r="I32" s="286">
        <f t="shared" ref="I32" si="3">SUM(G32:H32)</f>
        <v>576.37</v>
      </c>
      <c r="J32" s="137">
        <f t="shared" si="1"/>
        <v>576.37</v>
      </c>
      <c r="P32" s="10"/>
      <c r="Q32" s="55"/>
      <c r="R32" s="13"/>
      <c r="S32" s="14"/>
      <c r="T32" s="64"/>
      <c r="U32" s="65"/>
      <c r="V32" s="66"/>
      <c r="W32" s="35"/>
      <c r="X32" s="35"/>
      <c r="Y32" s="67"/>
      <c r="Z32" s="68"/>
      <c r="AA32" s="62"/>
      <c r="AB32" s="62"/>
      <c r="AC32" s="62"/>
      <c r="AD32" s="62"/>
      <c r="AE32" s="63"/>
    </row>
    <row r="33" spans="1:31" ht="15.95" customHeight="1">
      <c r="B33" s="287" t="s">
        <v>166</v>
      </c>
      <c r="C33" s="607" t="s">
        <v>376</v>
      </c>
      <c r="D33" s="608" t="s">
        <v>377</v>
      </c>
      <c r="E33" s="609" t="s">
        <v>14</v>
      </c>
      <c r="F33" s="611">
        <v>1</v>
      </c>
      <c r="G33" s="873">
        <v>147.68</v>
      </c>
      <c r="H33" s="873">
        <v>2.66</v>
      </c>
      <c r="I33" s="873">
        <v>150.34</v>
      </c>
      <c r="J33" s="137">
        <f t="shared" si="1"/>
        <v>150.34</v>
      </c>
      <c r="P33" s="10"/>
      <c r="Q33" s="55"/>
      <c r="R33" s="13"/>
      <c r="S33" s="14"/>
      <c r="T33" s="64"/>
      <c r="U33" s="65"/>
      <c r="V33" s="66"/>
      <c r="W33" s="35"/>
      <c r="X33" s="35"/>
      <c r="Y33" s="67"/>
      <c r="Z33" s="68"/>
      <c r="AA33" s="62"/>
      <c r="AB33" s="62"/>
      <c r="AC33" s="62"/>
      <c r="AD33" s="62"/>
      <c r="AE33" s="63"/>
    </row>
    <row r="34" spans="1:31" ht="15.75">
      <c r="B34" s="107"/>
      <c r="C34" s="269"/>
      <c r="D34" s="266"/>
      <c r="E34" s="267"/>
      <c r="F34" s="268"/>
      <c r="G34" s="187"/>
      <c r="H34" s="188"/>
      <c r="I34" s="104" t="s">
        <v>24</v>
      </c>
      <c r="J34" s="138">
        <f>SUM(J15:J33)</f>
        <v>8537.6810000000005</v>
      </c>
      <c r="P34" s="10"/>
      <c r="Q34" s="57"/>
      <c r="R34" s="37"/>
      <c r="S34" s="14"/>
      <c r="T34" s="70"/>
      <c r="U34" s="65"/>
      <c r="V34" s="66"/>
      <c r="W34" s="35"/>
      <c r="X34" s="35"/>
      <c r="Y34" s="31"/>
      <c r="Z34" s="35"/>
      <c r="AA34" s="62"/>
      <c r="AB34" s="62"/>
      <c r="AC34" s="62"/>
      <c r="AD34" s="62"/>
      <c r="AE34" s="63"/>
    </row>
    <row r="35" spans="1:31" ht="15.75">
      <c r="A35" s="10"/>
      <c r="B35" s="139">
        <v>3</v>
      </c>
      <c r="C35" s="101"/>
      <c r="D35" s="147" t="s">
        <v>41</v>
      </c>
      <c r="E35" s="99"/>
      <c r="F35" s="184"/>
      <c r="G35" s="100"/>
      <c r="H35" s="120"/>
      <c r="I35" s="98"/>
      <c r="J35" s="143"/>
      <c r="P35" s="10"/>
      <c r="Q35" s="59"/>
      <c r="R35" s="38"/>
      <c r="S35" s="32"/>
      <c r="T35" s="47"/>
      <c r="U35" s="45"/>
      <c r="V35" s="44"/>
      <c r="W35" s="48"/>
      <c r="X35" s="48"/>
      <c r="Y35" s="31"/>
      <c r="Z35" s="35"/>
      <c r="AA35" s="62"/>
      <c r="AB35" s="62"/>
      <c r="AC35" s="62"/>
      <c r="AD35" s="62"/>
      <c r="AE35" s="63"/>
    </row>
    <row r="36" spans="1:31" ht="15.75">
      <c r="A36" s="10"/>
      <c r="B36" s="129" t="s">
        <v>25</v>
      </c>
      <c r="C36" s="607" t="s">
        <v>379</v>
      </c>
      <c r="D36" s="608" t="s">
        <v>197</v>
      </c>
      <c r="E36" s="609" t="s">
        <v>22</v>
      </c>
      <c r="F36" s="611">
        <v>0.6</v>
      </c>
      <c r="G36" s="783">
        <v>0</v>
      </c>
      <c r="H36" s="784">
        <v>36.630000000000003</v>
      </c>
      <c r="I36" s="784">
        <v>36.630000000000003</v>
      </c>
      <c r="J36" s="145">
        <f>I36*F36</f>
        <v>21.978000000000002</v>
      </c>
      <c r="N36" s="10"/>
      <c r="O36" s="10"/>
      <c r="P36" s="10"/>
      <c r="Q36" s="59"/>
      <c r="R36" s="38"/>
      <c r="S36" s="46"/>
      <c r="T36" s="40"/>
      <c r="U36" s="39"/>
      <c r="V36" s="30"/>
      <c r="W36" s="72"/>
      <c r="X36" s="72"/>
      <c r="Y36" s="67"/>
      <c r="Z36" s="68"/>
      <c r="AA36" s="62"/>
      <c r="AB36" s="62"/>
      <c r="AC36" s="62"/>
      <c r="AD36" s="62"/>
      <c r="AE36" s="63"/>
    </row>
    <row r="37" spans="1:31" ht="15.75">
      <c r="A37" s="10"/>
      <c r="B37" s="129" t="s">
        <v>26</v>
      </c>
      <c r="C37" s="607" t="s">
        <v>380</v>
      </c>
      <c r="D37" s="608" t="s">
        <v>198</v>
      </c>
      <c r="E37" s="609" t="s">
        <v>22</v>
      </c>
      <c r="F37" s="611">
        <v>0.6</v>
      </c>
      <c r="G37" s="873">
        <v>72.569999999999993</v>
      </c>
      <c r="H37" s="873">
        <v>16.21</v>
      </c>
      <c r="I37" s="873">
        <v>88.78</v>
      </c>
      <c r="J37" s="145">
        <f>I37*F37</f>
        <v>53.268000000000001</v>
      </c>
      <c r="N37" s="10"/>
      <c r="O37" s="10"/>
      <c r="P37" s="10"/>
      <c r="Q37" s="59"/>
      <c r="R37" s="38"/>
      <c r="S37" s="46"/>
      <c r="T37" s="40"/>
      <c r="U37" s="39"/>
      <c r="V37" s="30"/>
      <c r="W37" s="72"/>
      <c r="X37" s="72"/>
      <c r="Y37" s="67"/>
      <c r="Z37" s="68"/>
      <c r="AA37" s="62"/>
      <c r="AB37" s="62"/>
      <c r="AC37" s="62"/>
      <c r="AD37" s="62"/>
      <c r="AE37" s="63"/>
    </row>
    <row r="38" spans="1:31" ht="15.75">
      <c r="A38" s="10"/>
      <c r="B38" s="141"/>
      <c r="C38" s="91"/>
      <c r="D38" s="88"/>
      <c r="E38" s="87"/>
      <c r="F38" s="185"/>
      <c r="G38" s="89"/>
      <c r="H38" s="90"/>
      <c r="I38" s="102" t="s">
        <v>27</v>
      </c>
      <c r="J38" s="134">
        <f>SUM(J36:J37)</f>
        <v>75.246000000000009</v>
      </c>
      <c r="P38" s="10"/>
      <c r="Q38" s="59"/>
      <c r="R38" s="38"/>
      <c r="S38" s="32"/>
      <c r="T38" s="47"/>
      <c r="U38" s="45"/>
      <c r="V38" s="44"/>
      <c r="W38" s="48"/>
      <c r="X38" s="48"/>
      <c r="Y38" s="31"/>
      <c r="Z38" s="35"/>
      <c r="AA38" s="62"/>
      <c r="AB38" s="62"/>
      <c r="AC38" s="62"/>
      <c r="AD38" s="62"/>
      <c r="AE38" s="63"/>
    </row>
    <row r="39" spans="1:31" ht="15.75">
      <c r="A39" s="10"/>
      <c r="B39" s="139">
        <v>4</v>
      </c>
      <c r="C39" s="101"/>
      <c r="D39" s="147" t="s">
        <v>110</v>
      </c>
      <c r="E39" s="99"/>
      <c r="F39" s="184"/>
      <c r="G39" s="100"/>
      <c r="H39" s="120"/>
      <c r="I39" s="98"/>
      <c r="J39" s="143"/>
      <c r="P39" s="10"/>
      <c r="Q39" s="59"/>
      <c r="R39" s="38"/>
      <c r="S39" s="32"/>
      <c r="T39" s="47"/>
      <c r="U39" s="45"/>
      <c r="V39" s="44"/>
      <c r="W39" s="48"/>
      <c r="X39" s="48"/>
      <c r="Y39" s="31"/>
      <c r="Z39" s="35"/>
      <c r="AA39" s="62"/>
      <c r="AB39" s="62"/>
      <c r="AC39" s="62"/>
      <c r="AD39" s="62"/>
      <c r="AE39" s="63"/>
    </row>
    <row r="40" spans="1:31" ht="15.75">
      <c r="A40" s="10"/>
      <c r="B40" s="129" t="s">
        <v>28</v>
      </c>
      <c r="C40" s="607" t="s">
        <v>381</v>
      </c>
      <c r="D40" s="608" t="s">
        <v>31</v>
      </c>
      <c r="E40" s="610" t="s">
        <v>21</v>
      </c>
      <c r="F40" s="611">
        <v>25</v>
      </c>
      <c r="G40" s="783">
        <v>0</v>
      </c>
      <c r="H40" s="784">
        <v>10.26</v>
      </c>
      <c r="I40" s="784">
        <v>10.26</v>
      </c>
      <c r="J40" s="145">
        <f>I40*F40</f>
        <v>256.5</v>
      </c>
      <c r="P40" s="10"/>
      <c r="Q40" s="59"/>
      <c r="R40" s="38"/>
      <c r="S40" s="46"/>
      <c r="T40" s="40"/>
      <c r="U40" s="39"/>
      <c r="V40" s="30"/>
      <c r="W40" s="72"/>
      <c r="X40" s="72"/>
      <c r="Y40" s="67"/>
      <c r="Z40" s="68"/>
      <c r="AA40" s="62"/>
      <c r="AB40" s="62"/>
      <c r="AC40" s="62"/>
      <c r="AD40" s="62"/>
      <c r="AE40" s="63"/>
    </row>
    <row r="41" spans="1:31" ht="15.75">
      <c r="A41" s="10"/>
      <c r="B41" s="141"/>
      <c r="C41" s="91"/>
      <c r="D41" s="88"/>
      <c r="E41" s="87"/>
      <c r="F41" s="185"/>
      <c r="G41" s="89"/>
      <c r="H41" s="90"/>
      <c r="I41" s="102" t="s">
        <v>29</v>
      </c>
      <c r="J41" s="134">
        <f>SUM(J40:J40)</f>
        <v>256.5</v>
      </c>
      <c r="P41" s="10"/>
      <c r="Q41" s="59"/>
      <c r="R41" s="38"/>
      <c r="S41" s="32"/>
      <c r="T41" s="47"/>
      <c r="U41" s="45"/>
      <c r="V41" s="44"/>
      <c r="W41" s="48"/>
      <c r="X41" s="48"/>
      <c r="Y41" s="31"/>
      <c r="Z41" s="35"/>
      <c r="AA41" s="62"/>
      <c r="AB41" s="62"/>
      <c r="AC41" s="62"/>
      <c r="AD41" s="62"/>
      <c r="AE41" s="63"/>
    </row>
    <row r="42" spans="1:31" ht="21.75" customHeight="1">
      <c r="B42" s="848" t="s">
        <v>48</v>
      </c>
      <c r="C42" s="849"/>
      <c r="D42" s="849"/>
      <c r="E42" s="849"/>
      <c r="F42" s="849"/>
      <c r="G42" s="849"/>
      <c r="H42" s="850"/>
      <c r="I42" s="125"/>
      <c r="J42" s="126">
        <f>SUM(J13,J34,J38,J41)</f>
        <v>9362.771999999999</v>
      </c>
      <c r="P42" s="10"/>
      <c r="Q42" s="56"/>
      <c r="R42" s="13"/>
      <c r="S42" s="33"/>
      <c r="T42" s="73"/>
      <c r="U42" s="61"/>
      <c r="V42" s="66"/>
      <c r="W42" s="48"/>
      <c r="X42" s="48"/>
      <c r="Y42" s="31"/>
      <c r="Z42" s="35"/>
      <c r="AA42" s="62"/>
      <c r="AB42" s="62"/>
      <c r="AC42" s="62"/>
      <c r="AD42" s="62"/>
      <c r="AE42" s="63"/>
    </row>
    <row r="43" spans="1:31" ht="18" customHeight="1">
      <c r="B43" s="851" t="s">
        <v>34</v>
      </c>
      <c r="C43" s="852"/>
      <c r="D43" s="852"/>
      <c r="E43" s="852"/>
      <c r="F43" s="852"/>
      <c r="G43" s="852"/>
      <c r="H43" s="853"/>
      <c r="I43" s="77"/>
      <c r="J43" s="127">
        <f>J42*0.3</f>
        <v>2808.8315999999995</v>
      </c>
      <c r="P43" s="10"/>
      <c r="Q43" s="56"/>
      <c r="R43" s="13"/>
      <c r="S43" s="46"/>
      <c r="T43" s="40"/>
      <c r="U43" s="39"/>
      <c r="V43" s="30"/>
      <c r="W43" s="72"/>
      <c r="X43" s="72"/>
      <c r="Y43" s="67"/>
      <c r="Z43" s="68"/>
      <c r="AA43" s="62"/>
      <c r="AB43" s="62"/>
      <c r="AC43" s="62"/>
      <c r="AD43" s="62"/>
      <c r="AE43" s="63"/>
    </row>
    <row r="44" spans="1:31" ht="20.25">
      <c r="B44" s="854" t="s">
        <v>32</v>
      </c>
      <c r="C44" s="855"/>
      <c r="D44" s="855"/>
      <c r="E44" s="855"/>
      <c r="F44" s="855"/>
      <c r="G44" s="855"/>
      <c r="H44" s="856"/>
      <c r="I44" s="157"/>
      <c r="J44" s="128">
        <f>SUM(J42:J43)</f>
        <v>12171.603599999999</v>
      </c>
      <c r="P44" s="10"/>
      <c r="Q44" s="60"/>
      <c r="R44" s="49"/>
      <c r="S44" s="50"/>
      <c r="T44" s="51"/>
      <c r="U44" s="27"/>
      <c r="V44" s="52"/>
      <c r="W44" s="53"/>
      <c r="X44" s="53"/>
      <c r="Y44" s="74"/>
      <c r="Z44" s="52"/>
      <c r="AA44" s="62"/>
      <c r="AB44" s="62"/>
      <c r="AC44" s="62"/>
      <c r="AD44" s="62"/>
      <c r="AE44" s="63"/>
    </row>
    <row r="45" spans="1:31" ht="18">
      <c r="B45" s="10"/>
      <c r="C45" s="10"/>
      <c r="D45" s="10"/>
      <c r="E45" s="174"/>
      <c r="F45" s="174"/>
      <c r="G45" s="151"/>
      <c r="H45" s="151"/>
      <c r="I45" s="151"/>
      <c r="J45" s="151"/>
      <c r="P45" s="10"/>
      <c r="Q45" s="56"/>
      <c r="R45" s="13"/>
      <c r="S45" s="50"/>
      <c r="T45" s="51"/>
      <c r="U45" s="27"/>
      <c r="V45" s="52"/>
      <c r="W45" s="53"/>
      <c r="X45" s="53"/>
      <c r="Y45" s="53"/>
      <c r="Z45" s="75"/>
      <c r="AA45" s="62"/>
      <c r="AB45" s="62"/>
      <c r="AC45" s="62"/>
      <c r="AD45" s="62"/>
      <c r="AE45" s="63"/>
    </row>
    <row r="51" spans="2:31" ht="18" customHeight="1">
      <c r="B51" s="857" t="s">
        <v>2</v>
      </c>
      <c r="C51" s="843" t="s">
        <v>3</v>
      </c>
      <c r="D51" s="843" t="s">
        <v>33</v>
      </c>
      <c r="E51" s="841" t="s">
        <v>4</v>
      </c>
      <c r="F51" s="843" t="s">
        <v>0</v>
      </c>
      <c r="G51" s="845" t="s">
        <v>1</v>
      </c>
      <c r="H51" s="846"/>
      <c r="I51" s="846"/>
      <c r="J51" s="847"/>
    </row>
    <row r="52" spans="2:31">
      <c r="B52" s="858"/>
      <c r="C52" s="844"/>
      <c r="D52" s="844"/>
      <c r="E52" s="842"/>
      <c r="F52" s="844"/>
      <c r="G52" s="4" t="s">
        <v>6</v>
      </c>
      <c r="H52" s="4" t="s">
        <v>7</v>
      </c>
      <c r="I52" s="122" t="s">
        <v>15</v>
      </c>
      <c r="J52" s="5" t="s">
        <v>5</v>
      </c>
    </row>
    <row r="53" spans="2:31" ht="15.75">
      <c r="B53" s="156">
        <v>1</v>
      </c>
      <c r="C53" s="109"/>
      <c r="D53" s="260" t="s">
        <v>108</v>
      </c>
      <c r="E53" s="92"/>
      <c r="F53" s="178"/>
      <c r="G53" s="112"/>
      <c r="H53" s="93"/>
      <c r="I53" s="154"/>
      <c r="J53" s="155"/>
      <c r="P53" s="10"/>
      <c r="Q53" s="55"/>
      <c r="R53" s="13"/>
      <c r="S53" s="32"/>
      <c r="T53" s="47"/>
      <c r="U53" s="61"/>
      <c r="V53" s="30"/>
      <c r="W53" s="48"/>
      <c r="X53" s="48"/>
      <c r="Y53" s="31"/>
      <c r="Z53" s="35"/>
      <c r="AA53" s="62"/>
      <c r="AB53" s="62"/>
      <c r="AC53" s="62"/>
      <c r="AD53" s="62"/>
      <c r="AE53" s="63"/>
    </row>
    <row r="54" spans="2:31" ht="15.75">
      <c r="B54" s="133" t="s">
        <v>12</v>
      </c>
      <c r="C54" s="612" t="s">
        <v>386</v>
      </c>
      <c r="D54" s="613" t="s">
        <v>122</v>
      </c>
      <c r="E54" s="614" t="s">
        <v>21</v>
      </c>
      <c r="F54" s="615">
        <v>27</v>
      </c>
      <c r="G54" s="783">
        <v>0</v>
      </c>
      <c r="H54" s="784">
        <v>11.36</v>
      </c>
      <c r="I54" s="784">
        <v>11.36</v>
      </c>
      <c r="J54" s="131">
        <f>SUM(I54*F54)</f>
        <v>306.71999999999997</v>
      </c>
      <c r="P54" s="10"/>
      <c r="Q54" s="55"/>
      <c r="R54" s="13"/>
      <c r="S54" s="32"/>
      <c r="T54" s="47"/>
      <c r="U54" s="61"/>
      <c r="V54" s="30"/>
      <c r="W54" s="48"/>
      <c r="X54" s="48"/>
      <c r="Y54" s="31"/>
      <c r="Z54" s="35"/>
      <c r="AA54" s="62"/>
      <c r="AB54" s="62"/>
      <c r="AC54" s="62"/>
      <c r="AD54" s="62"/>
      <c r="AE54" s="63"/>
    </row>
    <row r="55" spans="2:31" ht="15.75">
      <c r="B55" s="133" t="s">
        <v>13</v>
      </c>
      <c r="C55" s="607" t="s">
        <v>338</v>
      </c>
      <c r="D55" s="608" t="s">
        <v>339</v>
      </c>
      <c r="E55" s="609" t="s">
        <v>22</v>
      </c>
      <c r="F55" s="611">
        <v>1.5</v>
      </c>
      <c r="G55" s="781">
        <v>0</v>
      </c>
      <c r="H55" s="782">
        <v>293</v>
      </c>
      <c r="I55" s="782">
        <v>293</v>
      </c>
      <c r="J55" s="131">
        <f>SUM(I55*F55)</f>
        <v>439.5</v>
      </c>
      <c r="P55" s="10"/>
      <c r="Q55" s="55"/>
      <c r="R55" s="13"/>
      <c r="S55" s="32"/>
      <c r="T55" s="47"/>
      <c r="U55" s="61"/>
      <c r="V55" s="30"/>
      <c r="W55" s="48"/>
      <c r="X55" s="48"/>
      <c r="Y55" s="31"/>
      <c r="Z55" s="35"/>
      <c r="AA55" s="62"/>
      <c r="AB55" s="62"/>
      <c r="AC55" s="62"/>
      <c r="AD55" s="62"/>
      <c r="AE55" s="63"/>
    </row>
    <row r="56" spans="2:31" ht="15.75">
      <c r="B56" s="133" t="s">
        <v>20</v>
      </c>
      <c r="C56" s="607" t="s">
        <v>340</v>
      </c>
      <c r="D56" s="608" t="s">
        <v>341</v>
      </c>
      <c r="E56" s="609" t="s">
        <v>14</v>
      </c>
      <c r="F56" s="611">
        <v>2</v>
      </c>
      <c r="G56" s="781">
        <v>0</v>
      </c>
      <c r="H56" s="782">
        <v>5.68</v>
      </c>
      <c r="I56" s="782">
        <v>5.68</v>
      </c>
      <c r="J56" s="131">
        <f>SUM(I56*F56)</f>
        <v>11.36</v>
      </c>
      <c r="P56" s="10"/>
      <c r="Q56" s="55"/>
      <c r="R56" s="13"/>
      <c r="S56" s="32"/>
      <c r="T56" s="47"/>
      <c r="U56" s="61"/>
      <c r="V56" s="30"/>
      <c r="W56" s="48"/>
      <c r="X56" s="48"/>
      <c r="Y56" s="31"/>
      <c r="Z56" s="35"/>
      <c r="AA56" s="62"/>
      <c r="AB56" s="62"/>
      <c r="AC56" s="62"/>
      <c r="AD56" s="62"/>
      <c r="AE56" s="63"/>
    </row>
    <row r="57" spans="2:31" ht="15.75">
      <c r="B57" s="133" t="s">
        <v>51</v>
      </c>
      <c r="C57" s="607" t="s">
        <v>337</v>
      </c>
      <c r="D57" s="608" t="s">
        <v>125</v>
      </c>
      <c r="E57" s="609" t="s">
        <v>21</v>
      </c>
      <c r="F57" s="611">
        <v>1.5</v>
      </c>
      <c r="G57" s="781">
        <v>0</v>
      </c>
      <c r="H57" s="782">
        <v>8.7899999999999991</v>
      </c>
      <c r="I57" s="782">
        <v>8.7899999999999991</v>
      </c>
      <c r="J57" s="131">
        <f>SUM(I57*F57)</f>
        <v>13.184999999999999</v>
      </c>
      <c r="P57" s="10"/>
      <c r="Q57" s="55"/>
      <c r="R57" s="13"/>
      <c r="S57" s="32"/>
      <c r="T57" s="47"/>
      <c r="U57" s="61"/>
      <c r="V57" s="30"/>
      <c r="W57" s="48"/>
      <c r="X57" s="48"/>
      <c r="Y57" s="31"/>
      <c r="Z57" s="35"/>
      <c r="AA57" s="62"/>
      <c r="AB57" s="62"/>
      <c r="AC57" s="62"/>
      <c r="AD57" s="62"/>
      <c r="AE57" s="63"/>
    </row>
    <row r="58" spans="2:31" ht="15.75">
      <c r="B58" s="133"/>
      <c r="C58" s="108"/>
      <c r="D58" s="80"/>
      <c r="E58" s="152"/>
      <c r="F58" s="177"/>
      <c r="G58" s="105"/>
      <c r="H58" s="113"/>
      <c r="I58" s="103" t="s">
        <v>23</v>
      </c>
      <c r="J58" s="153">
        <f>SUM(J54:J57)</f>
        <v>770.76499999999999</v>
      </c>
      <c r="P58" s="10"/>
      <c r="Q58" s="55"/>
      <c r="R58" s="13"/>
      <c r="S58" s="32"/>
      <c r="T58" s="47"/>
      <c r="U58" s="61"/>
      <c r="V58" s="30"/>
      <c r="W58" s="48"/>
      <c r="X58" s="48"/>
      <c r="Y58" s="31"/>
      <c r="Z58" s="35"/>
      <c r="AA58" s="62"/>
      <c r="AB58" s="62"/>
      <c r="AC58" s="62"/>
      <c r="AD58" s="62"/>
      <c r="AE58" s="63"/>
    </row>
    <row r="59" spans="2:31" ht="15.75">
      <c r="B59" s="135">
        <v>2</v>
      </c>
      <c r="C59" s="117"/>
      <c r="D59" s="110" t="s">
        <v>109</v>
      </c>
      <c r="E59" s="288"/>
      <c r="F59" s="182"/>
      <c r="G59" s="205"/>
      <c r="H59" s="95"/>
      <c r="I59" s="240"/>
      <c r="J59" s="143"/>
      <c r="P59" s="10"/>
      <c r="Q59" s="55"/>
      <c r="R59" s="13"/>
      <c r="S59" s="32"/>
      <c r="T59" s="47"/>
      <c r="U59" s="27"/>
      <c r="V59" s="34"/>
      <c r="W59" s="48"/>
      <c r="X59" s="48"/>
      <c r="Y59" s="31"/>
      <c r="Z59" s="35"/>
      <c r="AA59" s="62"/>
      <c r="AB59" s="62"/>
      <c r="AC59" s="62"/>
      <c r="AD59" s="62"/>
      <c r="AE59" s="63"/>
    </row>
    <row r="60" spans="2:31" s="63" customFormat="1" ht="15.95" customHeight="1">
      <c r="B60" s="287" t="s">
        <v>8</v>
      </c>
      <c r="C60" s="612" t="s">
        <v>382</v>
      </c>
      <c r="D60" s="613" t="s">
        <v>177</v>
      </c>
      <c r="E60" s="614" t="s">
        <v>22</v>
      </c>
      <c r="F60" s="615">
        <v>1</v>
      </c>
      <c r="G60" s="873">
        <v>746.15</v>
      </c>
      <c r="H60" s="873">
        <v>231.03</v>
      </c>
      <c r="I60" s="873">
        <v>977.18</v>
      </c>
      <c r="J60" s="137">
        <f>I60*F60</f>
        <v>977.18</v>
      </c>
      <c r="P60" s="62"/>
      <c r="Q60" s="202"/>
      <c r="R60" s="203"/>
      <c r="S60" s="47"/>
      <c r="T60" s="47"/>
      <c r="U60" s="27"/>
      <c r="V60" s="34"/>
      <c r="W60" s="48"/>
      <c r="X60" s="48"/>
      <c r="Y60" s="31"/>
      <c r="Z60" s="35"/>
      <c r="AA60" s="62"/>
      <c r="AB60" s="62"/>
      <c r="AC60" s="62"/>
      <c r="AD60" s="62"/>
    </row>
    <row r="61" spans="2:31" ht="15.75">
      <c r="B61" s="287" t="s">
        <v>9</v>
      </c>
      <c r="C61" s="612" t="s">
        <v>353</v>
      </c>
      <c r="D61" s="613" t="s">
        <v>354</v>
      </c>
      <c r="E61" s="614" t="s">
        <v>21</v>
      </c>
      <c r="F61" s="615">
        <v>17</v>
      </c>
      <c r="G61" s="873">
        <v>6.14</v>
      </c>
      <c r="H61" s="873">
        <v>13.94</v>
      </c>
      <c r="I61" s="873">
        <v>20.079999999999998</v>
      </c>
      <c r="J61" s="137">
        <f t="shared" ref="J61:J80" si="4">I61*F61</f>
        <v>341.35999999999996</v>
      </c>
      <c r="P61" s="10"/>
      <c r="Q61" s="55"/>
      <c r="R61" s="13"/>
      <c r="S61" s="14"/>
      <c r="T61" s="64"/>
      <c r="U61" s="65"/>
      <c r="V61" s="66"/>
      <c r="W61" s="35"/>
      <c r="X61" s="35"/>
      <c r="Y61" s="67"/>
      <c r="Z61" s="68"/>
      <c r="AA61" s="62"/>
      <c r="AB61" s="62"/>
      <c r="AC61" s="62"/>
      <c r="AD61" s="62"/>
      <c r="AE61" s="63"/>
    </row>
    <row r="62" spans="2:31" ht="30">
      <c r="B62" s="287" t="s">
        <v>10</v>
      </c>
      <c r="C62" s="612" t="s">
        <v>357</v>
      </c>
      <c r="D62" s="3" t="s">
        <v>244</v>
      </c>
      <c r="E62" s="11" t="s">
        <v>21</v>
      </c>
      <c r="F62" s="253">
        <v>27</v>
      </c>
      <c r="G62" s="873">
        <v>4.5999999999999996</v>
      </c>
      <c r="H62" s="873">
        <v>10.19</v>
      </c>
      <c r="I62" s="873">
        <v>14.79</v>
      </c>
      <c r="J62" s="137">
        <f t="shared" si="4"/>
        <v>399.33</v>
      </c>
      <c r="P62" s="10"/>
      <c r="Q62" s="55"/>
      <c r="R62" s="13"/>
      <c r="S62" s="14"/>
      <c r="T62" s="64"/>
      <c r="U62" s="65"/>
      <c r="V62" s="66"/>
      <c r="W62" s="35"/>
      <c r="X62" s="35"/>
      <c r="Y62" s="67"/>
      <c r="Z62" s="68"/>
      <c r="AA62" s="62"/>
      <c r="AB62" s="62"/>
      <c r="AC62" s="62"/>
      <c r="AD62" s="62"/>
      <c r="AE62" s="63"/>
    </row>
    <row r="63" spans="2:31" ht="15.75">
      <c r="B63" s="287" t="s">
        <v>11</v>
      </c>
      <c r="C63" s="612" t="s">
        <v>383</v>
      </c>
      <c r="D63" s="613" t="s">
        <v>135</v>
      </c>
      <c r="E63" s="614" t="s">
        <v>21</v>
      </c>
      <c r="F63" s="615">
        <v>47</v>
      </c>
      <c r="G63" s="873">
        <v>4.8499999999999996</v>
      </c>
      <c r="H63" s="873">
        <v>0</v>
      </c>
      <c r="I63" s="873">
        <v>4.8499999999999996</v>
      </c>
      <c r="J63" s="137">
        <f t="shared" si="4"/>
        <v>227.95</v>
      </c>
      <c r="P63" s="10"/>
      <c r="Q63" s="55"/>
      <c r="R63" s="13"/>
      <c r="S63" s="14"/>
      <c r="T63" s="64"/>
      <c r="U63" s="65"/>
      <c r="V63" s="66"/>
      <c r="W63" s="35"/>
      <c r="X63" s="35"/>
      <c r="Y63" s="67"/>
      <c r="Z63" s="68"/>
      <c r="AA63" s="62"/>
      <c r="AB63" s="62"/>
      <c r="AC63" s="62"/>
      <c r="AD63" s="62"/>
      <c r="AE63" s="63"/>
    </row>
    <row r="64" spans="2:31" ht="15.75">
      <c r="B64" s="287" t="s">
        <v>35</v>
      </c>
      <c r="C64" s="616" t="s">
        <v>387</v>
      </c>
      <c r="D64" s="617" t="s">
        <v>173</v>
      </c>
      <c r="E64" s="618" t="s">
        <v>21</v>
      </c>
      <c r="F64" s="619">
        <v>27</v>
      </c>
      <c r="G64" s="783">
        <v>0</v>
      </c>
      <c r="H64" s="784">
        <v>35.29</v>
      </c>
      <c r="I64" s="784">
        <v>35.29</v>
      </c>
      <c r="J64" s="137">
        <f t="shared" si="4"/>
        <v>952.82999999999993</v>
      </c>
      <c r="P64" s="10"/>
      <c r="Q64" s="55"/>
      <c r="R64" s="13"/>
      <c r="S64" s="14"/>
      <c r="T64" s="64"/>
      <c r="U64" s="65"/>
      <c r="V64" s="66"/>
      <c r="W64" s="35"/>
      <c r="X64" s="35"/>
      <c r="Y64" s="67"/>
      <c r="Z64" s="68"/>
      <c r="AA64" s="62"/>
      <c r="AB64" s="62"/>
      <c r="AC64" s="62"/>
      <c r="AD64" s="62"/>
      <c r="AE64" s="63"/>
    </row>
    <row r="65" spans="2:31" ht="15.75">
      <c r="B65" s="287" t="s">
        <v>36</v>
      </c>
      <c r="C65" s="297" t="s">
        <v>73</v>
      </c>
      <c r="D65" s="257" t="s">
        <v>174</v>
      </c>
      <c r="E65" s="297" t="s">
        <v>68</v>
      </c>
      <c r="F65" s="253">
        <v>90</v>
      </c>
      <c r="G65" s="258">
        <v>3.06</v>
      </c>
      <c r="H65" s="258">
        <v>9.2799999999999994</v>
      </c>
      <c r="I65" s="286">
        <f>SUM(G65:H65)</f>
        <v>12.34</v>
      </c>
      <c r="J65" s="137">
        <f t="shared" si="4"/>
        <v>1110.5999999999999</v>
      </c>
      <c r="P65" s="10"/>
      <c r="Q65" s="55"/>
      <c r="R65" s="13"/>
      <c r="S65" s="14"/>
      <c r="T65" s="64"/>
      <c r="U65" s="65"/>
      <c r="V65" s="66"/>
      <c r="W65" s="35"/>
      <c r="X65" s="35"/>
      <c r="Y65" s="67"/>
      <c r="Z65" s="68"/>
      <c r="AA65" s="62"/>
      <c r="AB65" s="62"/>
      <c r="AC65" s="62"/>
      <c r="AD65" s="62"/>
      <c r="AE65" s="63"/>
    </row>
    <row r="66" spans="2:31" ht="15.75">
      <c r="B66" s="287" t="s">
        <v>58</v>
      </c>
      <c r="C66" s="620" t="s">
        <v>362</v>
      </c>
      <c r="D66" s="621" t="s">
        <v>363</v>
      </c>
      <c r="E66" s="622" t="s">
        <v>68</v>
      </c>
      <c r="F66" s="626">
        <v>3</v>
      </c>
      <c r="G66" s="873">
        <v>7.2</v>
      </c>
      <c r="H66" s="873">
        <v>12.6</v>
      </c>
      <c r="I66" s="873">
        <v>19.8</v>
      </c>
      <c r="J66" s="137">
        <f t="shared" si="4"/>
        <v>59.400000000000006</v>
      </c>
      <c r="P66" s="10"/>
      <c r="Q66" s="55"/>
      <c r="R66" s="13"/>
      <c r="S66" s="14"/>
      <c r="T66" s="64"/>
      <c r="U66" s="65"/>
      <c r="V66" s="66"/>
      <c r="W66" s="35"/>
      <c r="X66" s="35"/>
      <c r="Y66" s="67"/>
      <c r="Z66" s="68"/>
      <c r="AA66" s="62"/>
      <c r="AB66" s="62"/>
      <c r="AC66" s="62"/>
      <c r="AD66" s="62"/>
      <c r="AE66" s="63"/>
    </row>
    <row r="67" spans="2:31" ht="30">
      <c r="B67" s="287" t="s">
        <v>59</v>
      </c>
      <c r="C67" s="777" t="s">
        <v>475</v>
      </c>
      <c r="D67" s="874" t="s">
        <v>476</v>
      </c>
      <c r="E67" s="622" t="s">
        <v>21</v>
      </c>
      <c r="F67" s="626">
        <v>1.5</v>
      </c>
      <c r="G67" s="873">
        <v>50.46</v>
      </c>
      <c r="H67" s="873">
        <v>16.510000000000002</v>
      </c>
      <c r="I67" s="873">
        <v>66.97</v>
      </c>
      <c r="J67" s="137">
        <f t="shared" si="4"/>
        <v>100.455</v>
      </c>
      <c r="P67" s="10"/>
      <c r="Q67" s="55"/>
      <c r="R67" s="13"/>
      <c r="S67" s="14"/>
      <c r="T67" s="64"/>
      <c r="U67" s="65"/>
      <c r="V67" s="66"/>
      <c r="W67" s="35"/>
      <c r="X67" s="35"/>
      <c r="Y67" s="67"/>
      <c r="Z67" s="68"/>
      <c r="AA67" s="62"/>
      <c r="AB67" s="62"/>
      <c r="AC67" s="62"/>
      <c r="AD67" s="62"/>
      <c r="AE67" s="63"/>
    </row>
    <row r="68" spans="2:31" ht="15.75">
      <c r="B68" s="287" t="s">
        <v>61</v>
      </c>
      <c r="C68" s="620" t="s">
        <v>370</v>
      </c>
      <c r="D68" s="621" t="s">
        <v>371</v>
      </c>
      <c r="E68" s="622" t="s">
        <v>21</v>
      </c>
      <c r="F68" s="626">
        <v>2</v>
      </c>
      <c r="G68" s="873">
        <v>875.81</v>
      </c>
      <c r="H68" s="873">
        <v>64.8</v>
      </c>
      <c r="I68" s="873">
        <v>940.61</v>
      </c>
      <c r="J68" s="137">
        <f t="shared" si="4"/>
        <v>1881.22</v>
      </c>
      <c r="P68" s="10"/>
      <c r="Q68" s="55"/>
      <c r="R68" s="13"/>
      <c r="S68" s="14"/>
      <c r="T68" s="64"/>
      <c r="U68" s="65"/>
      <c r="V68" s="66"/>
      <c r="W68" s="35"/>
      <c r="X68" s="35"/>
      <c r="Y68" s="67"/>
      <c r="Z68" s="68"/>
      <c r="AA68" s="62"/>
      <c r="AB68" s="62"/>
      <c r="AC68" s="62"/>
      <c r="AD68" s="62"/>
      <c r="AE68" s="63"/>
    </row>
    <row r="69" spans="2:31" ht="15.75">
      <c r="B69" s="287" t="s">
        <v>62</v>
      </c>
      <c r="C69" s="620" t="s">
        <v>372</v>
      </c>
      <c r="D69" s="621" t="s">
        <v>132</v>
      </c>
      <c r="E69" s="622" t="s">
        <v>14</v>
      </c>
      <c r="F69" s="626">
        <v>2</v>
      </c>
      <c r="G69" s="873">
        <v>151.22999999999999</v>
      </c>
      <c r="H69" s="873">
        <v>18.02</v>
      </c>
      <c r="I69" s="873">
        <v>169.25</v>
      </c>
      <c r="J69" s="137">
        <f t="shared" si="4"/>
        <v>338.5</v>
      </c>
      <c r="P69" s="10"/>
      <c r="Q69" s="55"/>
      <c r="R69" s="13"/>
      <c r="S69" s="14"/>
      <c r="T69" s="64"/>
      <c r="U69" s="65"/>
      <c r="V69" s="66"/>
      <c r="W69" s="35"/>
      <c r="X69" s="35"/>
      <c r="Y69" s="67"/>
      <c r="Z69" s="68"/>
      <c r="AA69" s="62"/>
      <c r="AB69" s="62"/>
      <c r="AC69" s="62"/>
      <c r="AD69" s="62"/>
      <c r="AE69" s="63"/>
    </row>
    <row r="70" spans="2:31" ht="15.75">
      <c r="B70" s="287" t="s">
        <v>63</v>
      </c>
      <c r="C70" s="620" t="s">
        <v>373</v>
      </c>
      <c r="D70" s="621" t="s">
        <v>130</v>
      </c>
      <c r="E70" s="622" t="s">
        <v>14</v>
      </c>
      <c r="F70" s="626">
        <v>2</v>
      </c>
      <c r="G70" s="873">
        <v>107.24</v>
      </c>
      <c r="H70" s="873">
        <v>13.65</v>
      </c>
      <c r="I70" s="873">
        <v>120.89</v>
      </c>
      <c r="J70" s="137">
        <f t="shared" si="4"/>
        <v>241.78</v>
      </c>
      <c r="P70" s="10"/>
      <c r="Q70" s="55"/>
      <c r="R70" s="13"/>
      <c r="S70" s="14"/>
      <c r="T70" s="64"/>
      <c r="U70" s="65"/>
      <c r="V70" s="66"/>
      <c r="W70" s="35"/>
      <c r="X70" s="35"/>
      <c r="Y70" s="67"/>
      <c r="Z70" s="68"/>
      <c r="AA70" s="62"/>
      <c r="AB70" s="62"/>
      <c r="AC70" s="62"/>
      <c r="AD70" s="62"/>
      <c r="AE70" s="63"/>
    </row>
    <row r="71" spans="2:31" ht="15.95" customHeight="1">
      <c r="B71" s="287" t="s">
        <v>64</v>
      </c>
      <c r="C71" s="620" t="s">
        <v>374</v>
      </c>
      <c r="D71" s="621" t="s">
        <v>375</v>
      </c>
      <c r="E71" s="622" t="s">
        <v>14</v>
      </c>
      <c r="F71" s="626">
        <v>2</v>
      </c>
      <c r="G71" s="873">
        <v>8.4</v>
      </c>
      <c r="H71" s="873">
        <v>14.42</v>
      </c>
      <c r="I71" s="873">
        <v>22.82</v>
      </c>
      <c r="J71" s="137">
        <f t="shared" si="4"/>
        <v>45.64</v>
      </c>
      <c r="P71" s="10"/>
      <c r="Q71" s="55"/>
      <c r="R71" s="13"/>
      <c r="S71" s="14"/>
      <c r="T71" s="64"/>
      <c r="U71" s="65"/>
      <c r="V71" s="66"/>
      <c r="W71" s="35"/>
      <c r="X71" s="35"/>
      <c r="Y71" s="67"/>
      <c r="Z71" s="68"/>
      <c r="AA71" s="62"/>
      <c r="AB71" s="62"/>
      <c r="AC71" s="62"/>
      <c r="AD71" s="62"/>
      <c r="AE71" s="63"/>
    </row>
    <row r="72" spans="2:31" ht="30">
      <c r="B72" s="287" t="s">
        <v>154</v>
      </c>
      <c r="C72" s="270" t="s">
        <v>136</v>
      </c>
      <c r="D72" s="210" t="s">
        <v>205</v>
      </c>
      <c r="E72" s="274" t="s">
        <v>14</v>
      </c>
      <c r="F72" s="227">
        <v>2</v>
      </c>
      <c r="G72" s="276">
        <v>826.31</v>
      </c>
      <c r="H72" s="276">
        <v>0</v>
      </c>
      <c r="I72" s="286">
        <f t="shared" ref="I72:I76" si="5">SUM(G72:H72)</f>
        <v>826.31</v>
      </c>
      <c r="J72" s="137">
        <f t="shared" si="4"/>
        <v>1652.62</v>
      </c>
      <c r="P72" s="10"/>
      <c r="Q72" s="55"/>
      <c r="R72" s="13"/>
      <c r="S72" s="14"/>
      <c r="T72" s="64"/>
      <c r="U72" s="65"/>
      <c r="V72" s="66"/>
      <c r="W72" s="35"/>
      <c r="X72" s="35"/>
      <c r="Y72" s="67"/>
      <c r="Z72" s="68"/>
      <c r="AA72" s="62"/>
      <c r="AB72" s="62"/>
      <c r="AC72" s="62"/>
      <c r="AD72" s="62"/>
      <c r="AE72" s="63"/>
    </row>
    <row r="73" spans="2:31" ht="15.75">
      <c r="B73" s="287" t="s">
        <v>155</v>
      </c>
      <c r="C73" s="279" t="s">
        <v>136</v>
      </c>
      <c r="D73" s="281" t="s">
        <v>140</v>
      </c>
      <c r="E73" s="274" t="s">
        <v>14</v>
      </c>
      <c r="F73" s="282">
        <v>2</v>
      </c>
      <c r="G73" s="314">
        <v>45.91</v>
      </c>
      <c r="H73" s="314">
        <v>0</v>
      </c>
      <c r="I73" s="286">
        <f t="shared" si="5"/>
        <v>45.91</v>
      </c>
      <c r="J73" s="137">
        <f t="shared" si="4"/>
        <v>91.82</v>
      </c>
      <c r="P73" s="10"/>
      <c r="Q73" s="55"/>
      <c r="R73" s="13"/>
      <c r="S73" s="14"/>
      <c r="T73" s="64"/>
      <c r="U73" s="65"/>
      <c r="V73" s="66"/>
      <c r="W73" s="35"/>
      <c r="X73" s="35"/>
      <c r="Y73" s="67"/>
      <c r="Z73" s="68"/>
      <c r="AA73" s="62"/>
      <c r="AB73" s="62"/>
      <c r="AC73" s="62"/>
      <c r="AD73" s="62"/>
      <c r="AE73" s="63"/>
    </row>
    <row r="74" spans="2:31" ht="15.75">
      <c r="B74" s="287" t="s">
        <v>162</v>
      </c>
      <c r="C74" s="280" t="s">
        <v>136</v>
      </c>
      <c r="D74" s="278" t="s">
        <v>141</v>
      </c>
      <c r="E74" s="274" t="s">
        <v>14</v>
      </c>
      <c r="F74" s="282">
        <v>2</v>
      </c>
      <c r="G74" s="314">
        <v>89.77</v>
      </c>
      <c r="H74" s="314">
        <v>0</v>
      </c>
      <c r="I74" s="286">
        <f t="shared" si="5"/>
        <v>89.77</v>
      </c>
      <c r="J74" s="137">
        <f t="shared" si="4"/>
        <v>179.54</v>
      </c>
      <c r="P74" s="10"/>
      <c r="Q74" s="55"/>
      <c r="R74" s="13"/>
      <c r="S74" s="14"/>
      <c r="T74" s="64"/>
      <c r="U74" s="65"/>
      <c r="V74" s="66"/>
      <c r="W74" s="35"/>
      <c r="X74" s="35"/>
      <c r="Y74" s="67"/>
      <c r="Z74" s="68"/>
      <c r="AA74" s="62"/>
      <c r="AB74" s="62"/>
      <c r="AC74" s="62"/>
      <c r="AD74" s="62"/>
      <c r="AE74" s="63"/>
    </row>
    <row r="75" spans="2:31" ht="15.75">
      <c r="B75" s="287" t="s">
        <v>163</v>
      </c>
      <c r="C75" s="270" t="s">
        <v>136</v>
      </c>
      <c r="D75" s="277" t="s">
        <v>142</v>
      </c>
      <c r="E75" s="274" t="s">
        <v>14</v>
      </c>
      <c r="F75" s="282">
        <v>4</v>
      </c>
      <c r="G75" s="785">
        <v>62.23</v>
      </c>
      <c r="H75" s="314">
        <v>0</v>
      </c>
      <c r="I75" s="286">
        <f t="shared" si="5"/>
        <v>62.23</v>
      </c>
      <c r="J75" s="137">
        <f t="shared" si="4"/>
        <v>248.92</v>
      </c>
      <c r="P75" s="10"/>
      <c r="Q75" s="55"/>
      <c r="R75" s="13"/>
      <c r="S75" s="14"/>
      <c r="T75" s="64"/>
      <c r="U75" s="65"/>
      <c r="V75" s="66"/>
      <c r="W75" s="35"/>
      <c r="X75" s="35"/>
      <c r="Y75" s="67"/>
      <c r="Z75" s="68"/>
      <c r="AA75" s="62"/>
      <c r="AB75" s="62"/>
      <c r="AC75" s="62"/>
      <c r="AD75" s="62"/>
      <c r="AE75" s="63"/>
    </row>
    <row r="76" spans="2:31" ht="15.75">
      <c r="B76" s="287" t="s">
        <v>164</v>
      </c>
      <c r="C76" s="284" t="s">
        <v>136</v>
      </c>
      <c r="D76" s="277" t="s">
        <v>143</v>
      </c>
      <c r="E76" s="274" t="s">
        <v>14</v>
      </c>
      <c r="F76" s="296">
        <v>2</v>
      </c>
      <c r="G76" s="786">
        <v>49.99</v>
      </c>
      <c r="H76" s="315">
        <v>0</v>
      </c>
      <c r="I76" s="286">
        <f t="shared" si="5"/>
        <v>49.99</v>
      </c>
      <c r="J76" s="137">
        <f t="shared" si="4"/>
        <v>99.98</v>
      </c>
      <c r="P76" s="10"/>
      <c r="Q76" s="55"/>
      <c r="R76" s="13"/>
      <c r="S76" s="14"/>
      <c r="T76" s="64"/>
      <c r="U76" s="65"/>
      <c r="V76" s="66"/>
      <c r="W76" s="35"/>
      <c r="X76" s="35"/>
      <c r="Y76" s="67"/>
      <c r="Z76" s="68"/>
      <c r="AA76" s="62"/>
      <c r="AB76" s="62"/>
      <c r="AC76" s="62"/>
      <c r="AD76" s="62"/>
      <c r="AE76" s="63"/>
    </row>
    <row r="77" spans="2:31" ht="15.95" customHeight="1">
      <c r="B77" s="287" t="s">
        <v>165</v>
      </c>
      <c r="C77" s="620" t="s">
        <v>364</v>
      </c>
      <c r="D77" s="621" t="s">
        <v>365</v>
      </c>
      <c r="E77" s="622" t="s">
        <v>21</v>
      </c>
      <c r="F77" s="626">
        <v>0.8</v>
      </c>
      <c r="G77" s="873">
        <v>439.83</v>
      </c>
      <c r="H77" s="873">
        <v>61.7</v>
      </c>
      <c r="I77" s="873">
        <v>501.53</v>
      </c>
      <c r="J77" s="137">
        <f t="shared" si="4"/>
        <v>401.22399999999999</v>
      </c>
      <c r="P77" s="10"/>
      <c r="Q77" s="55"/>
      <c r="R77" s="13"/>
      <c r="S77" s="14"/>
      <c r="T77" s="64"/>
      <c r="U77" s="65"/>
      <c r="V77" s="66"/>
      <c r="W77" s="35"/>
      <c r="X77" s="35"/>
      <c r="Y77" s="67"/>
      <c r="Z77" s="68"/>
      <c r="AA77" s="62"/>
      <c r="AB77" s="62"/>
      <c r="AC77" s="62"/>
      <c r="AD77" s="62"/>
      <c r="AE77" s="63"/>
    </row>
    <row r="78" spans="2:31" ht="15.75">
      <c r="B78" s="287" t="s">
        <v>166</v>
      </c>
      <c r="C78" s="620" t="s">
        <v>367</v>
      </c>
      <c r="D78" s="621" t="s">
        <v>368</v>
      </c>
      <c r="E78" s="622" t="s">
        <v>21</v>
      </c>
      <c r="F78" s="626">
        <v>0.8</v>
      </c>
      <c r="G78" s="873">
        <v>9.76</v>
      </c>
      <c r="H78" s="873">
        <v>19.53</v>
      </c>
      <c r="I78" s="873">
        <v>29.29</v>
      </c>
      <c r="J78" s="137">
        <f t="shared" si="4"/>
        <v>23.432000000000002</v>
      </c>
      <c r="P78" s="10"/>
      <c r="Q78" s="55"/>
      <c r="R78" s="13"/>
      <c r="S78" s="14"/>
      <c r="T78" s="64"/>
      <c r="U78" s="65"/>
      <c r="V78" s="66"/>
      <c r="W78" s="35"/>
      <c r="X78" s="35"/>
      <c r="Y78" s="67"/>
      <c r="Z78" s="68"/>
      <c r="AA78" s="62"/>
      <c r="AB78" s="62"/>
      <c r="AC78" s="62"/>
      <c r="AD78" s="62"/>
      <c r="AE78" s="63"/>
    </row>
    <row r="79" spans="2:31" ht="15.95" customHeight="1">
      <c r="B79" s="287" t="s">
        <v>167</v>
      </c>
      <c r="C79" s="620" t="s">
        <v>384</v>
      </c>
      <c r="D79" s="621" t="s">
        <v>385</v>
      </c>
      <c r="E79" s="622" t="s">
        <v>14</v>
      </c>
      <c r="F79" s="626">
        <v>1</v>
      </c>
      <c r="G79" s="873">
        <v>264.31</v>
      </c>
      <c r="H79" s="873">
        <v>15.7</v>
      </c>
      <c r="I79" s="873">
        <v>280.01</v>
      </c>
      <c r="J79" s="137">
        <f t="shared" si="4"/>
        <v>280.01</v>
      </c>
      <c r="P79" s="10"/>
      <c r="Q79" s="55"/>
      <c r="R79" s="13"/>
      <c r="S79" s="14"/>
      <c r="T79" s="64"/>
      <c r="U79" s="65"/>
      <c r="V79" s="66"/>
      <c r="W79" s="35"/>
      <c r="X79" s="35"/>
      <c r="Y79" s="67"/>
      <c r="Z79" s="68"/>
      <c r="AA79" s="62"/>
      <c r="AB79" s="62"/>
      <c r="AC79" s="62"/>
      <c r="AD79" s="62"/>
      <c r="AE79" s="63"/>
    </row>
    <row r="80" spans="2:31" ht="15.95" customHeight="1">
      <c r="B80" s="287" t="s">
        <v>226</v>
      </c>
      <c r="C80" s="620" t="s">
        <v>376</v>
      </c>
      <c r="D80" s="621" t="s">
        <v>377</v>
      </c>
      <c r="E80" s="622" t="s">
        <v>14</v>
      </c>
      <c r="F80" s="626">
        <v>1</v>
      </c>
      <c r="G80" s="873">
        <v>147.68</v>
      </c>
      <c r="H80" s="873">
        <v>2.66</v>
      </c>
      <c r="I80" s="873">
        <v>150.34</v>
      </c>
      <c r="J80" s="137">
        <f t="shared" si="4"/>
        <v>150.34</v>
      </c>
      <c r="P80" s="10"/>
      <c r="Q80" s="55"/>
      <c r="R80" s="13"/>
      <c r="S80" s="14"/>
      <c r="T80" s="64"/>
      <c r="U80" s="65"/>
      <c r="V80" s="66"/>
      <c r="W80" s="35"/>
      <c r="X80" s="35"/>
      <c r="Y80" s="67"/>
      <c r="Z80" s="68"/>
      <c r="AA80" s="62"/>
      <c r="AB80" s="62"/>
      <c r="AC80" s="62"/>
      <c r="AD80" s="62"/>
      <c r="AE80" s="63"/>
    </row>
    <row r="81" spans="1:31" ht="15.75">
      <c r="B81" s="107"/>
      <c r="C81" s="269"/>
      <c r="D81" s="266"/>
      <c r="E81" s="267"/>
      <c r="F81" s="268"/>
      <c r="G81" s="187"/>
      <c r="H81" s="188"/>
      <c r="I81" s="104" t="s">
        <v>24</v>
      </c>
      <c r="J81" s="138">
        <f>SUM(J60:J80)</f>
        <v>9804.1310000000012</v>
      </c>
      <c r="P81" s="10"/>
      <c r="Q81" s="57"/>
      <c r="R81" s="37"/>
      <c r="S81" s="14"/>
      <c r="T81" s="70"/>
      <c r="U81" s="65"/>
      <c r="V81" s="66"/>
      <c r="W81" s="35"/>
      <c r="X81" s="35"/>
      <c r="Y81" s="31"/>
      <c r="Z81" s="35"/>
      <c r="AA81" s="62"/>
      <c r="AB81" s="62"/>
      <c r="AC81" s="62"/>
      <c r="AD81" s="62"/>
      <c r="AE81" s="63"/>
    </row>
    <row r="82" spans="1:31" ht="15.75">
      <c r="A82" s="10"/>
      <c r="B82" s="139">
        <v>3</v>
      </c>
      <c r="C82" s="101"/>
      <c r="D82" s="147" t="s">
        <v>41</v>
      </c>
      <c r="E82" s="99"/>
      <c r="F82" s="184"/>
      <c r="G82" s="100"/>
      <c r="H82" s="120"/>
      <c r="I82" s="98"/>
      <c r="J82" s="143"/>
      <c r="P82" s="10"/>
      <c r="Q82" s="59"/>
      <c r="R82" s="38"/>
      <c r="S82" s="32"/>
      <c r="T82" s="47"/>
      <c r="U82" s="45"/>
      <c r="V82" s="44"/>
      <c r="W82" s="48"/>
      <c r="X82" s="48"/>
      <c r="Y82" s="31"/>
      <c r="Z82" s="35"/>
      <c r="AA82" s="62"/>
      <c r="AB82" s="62"/>
      <c r="AC82" s="62"/>
      <c r="AD82" s="62"/>
      <c r="AE82" s="63"/>
    </row>
    <row r="83" spans="1:31" ht="15.75">
      <c r="A83" s="10"/>
      <c r="B83" s="129" t="s">
        <v>25</v>
      </c>
      <c r="C83" s="620" t="s">
        <v>379</v>
      </c>
      <c r="D83" s="621" t="s">
        <v>197</v>
      </c>
      <c r="E83" s="622" t="s">
        <v>22</v>
      </c>
      <c r="F83" s="626">
        <v>0.6</v>
      </c>
      <c r="G83" s="783">
        <v>0</v>
      </c>
      <c r="H83" s="784">
        <v>36.630000000000003</v>
      </c>
      <c r="I83" s="784">
        <v>36.630000000000003</v>
      </c>
      <c r="J83" s="145">
        <f>I83*F83</f>
        <v>21.978000000000002</v>
      </c>
      <c r="N83" s="10"/>
      <c r="O83" s="10"/>
      <c r="P83" s="10"/>
      <c r="Q83" s="59"/>
      <c r="R83" s="38"/>
      <c r="S83" s="46"/>
      <c r="T83" s="40"/>
      <c r="U83" s="39"/>
      <c r="V83" s="30"/>
      <c r="W83" s="72"/>
      <c r="X83" s="72"/>
      <c r="Y83" s="67"/>
      <c r="Z83" s="68"/>
      <c r="AA83" s="62"/>
      <c r="AB83" s="62"/>
      <c r="AC83" s="62"/>
      <c r="AD83" s="62"/>
      <c r="AE83" s="63"/>
    </row>
    <row r="84" spans="1:31" ht="15.75">
      <c r="A84" s="10"/>
      <c r="B84" s="129" t="s">
        <v>26</v>
      </c>
      <c r="C84" s="620" t="s">
        <v>380</v>
      </c>
      <c r="D84" s="621" t="s">
        <v>198</v>
      </c>
      <c r="E84" s="622" t="s">
        <v>22</v>
      </c>
      <c r="F84" s="626">
        <v>0.6</v>
      </c>
      <c r="G84" s="873">
        <v>72.569999999999993</v>
      </c>
      <c r="H84" s="873">
        <v>16.21</v>
      </c>
      <c r="I84" s="873">
        <v>88.78</v>
      </c>
      <c r="J84" s="145">
        <f>I84*F84</f>
        <v>53.268000000000001</v>
      </c>
      <c r="N84" s="10"/>
      <c r="O84" s="10"/>
      <c r="P84" s="10"/>
      <c r="Q84" s="59"/>
      <c r="R84" s="38"/>
      <c r="S84" s="46"/>
      <c r="T84" s="40"/>
      <c r="U84" s="39"/>
      <c r="V84" s="30"/>
      <c r="W84" s="72"/>
      <c r="X84" s="72"/>
      <c r="Y84" s="67"/>
      <c r="Z84" s="68"/>
      <c r="AA84" s="62"/>
      <c r="AB84" s="62"/>
      <c r="AC84" s="62"/>
      <c r="AD84" s="62"/>
      <c r="AE84" s="63"/>
    </row>
    <row r="85" spans="1:31" ht="15.75">
      <c r="A85" s="10"/>
      <c r="B85" s="141"/>
      <c r="C85" s="91"/>
      <c r="D85" s="88"/>
      <c r="E85" s="87"/>
      <c r="F85" s="185"/>
      <c r="G85" s="89"/>
      <c r="H85" s="90"/>
      <c r="I85" s="102" t="s">
        <v>27</v>
      </c>
      <c r="J85" s="134">
        <f>SUM(J83:J84)</f>
        <v>75.246000000000009</v>
      </c>
      <c r="P85" s="10"/>
      <c r="Q85" s="59"/>
      <c r="R85" s="38"/>
      <c r="S85" s="32"/>
      <c r="T85" s="47"/>
      <c r="U85" s="45"/>
      <c r="V85" s="44"/>
      <c r="W85" s="48"/>
      <c r="X85" s="48"/>
      <c r="Y85" s="31"/>
      <c r="Z85" s="35"/>
      <c r="AA85" s="62"/>
      <c r="AB85" s="62"/>
      <c r="AC85" s="62"/>
      <c r="AD85" s="62"/>
      <c r="AE85" s="63"/>
    </row>
    <row r="86" spans="1:31" ht="15.75">
      <c r="A86" s="10"/>
      <c r="B86" s="139">
        <v>4</v>
      </c>
      <c r="C86" s="101"/>
      <c r="D86" s="147" t="s">
        <v>110</v>
      </c>
      <c r="E86" s="99"/>
      <c r="F86" s="184"/>
      <c r="G86" s="100"/>
      <c r="H86" s="120"/>
      <c r="I86" s="98"/>
      <c r="J86" s="143"/>
      <c r="P86" s="10"/>
      <c r="Q86" s="59"/>
      <c r="R86" s="38"/>
      <c r="S86" s="32"/>
      <c r="T86" s="47"/>
      <c r="U86" s="45"/>
      <c r="V86" s="44"/>
      <c r="W86" s="48"/>
      <c r="X86" s="48"/>
      <c r="Y86" s="31"/>
      <c r="Z86" s="35"/>
      <c r="AA86" s="62"/>
      <c r="AB86" s="62"/>
      <c r="AC86" s="62"/>
      <c r="AD86" s="62"/>
      <c r="AE86" s="63"/>
    </row>
    <row r="87" spans="1:31" ht="15.75">
      <c r="A87" s="10"/>
      <c r="B87" s="129" t="s">
        <v>28</v>
      </c>
      <c r="C87" s="620" t="s">
        <v>381</v>
      </c>
      <c r="D87" s="621" t="s">
        <v>31</v>
      </c>
      <c r="E87" s="624" t="s">
        <v>21</v>
      </c>
      <c r="F87" s="626">
        <v>25</v>
      </c>
      <c r="G87" s="783">
        <v>0</v>
      </c>
      <c r="H87" s="784">
        <v>10.26</v>
      </c>
      <c r="I87" s="784">
        <v>10.26</v>
      </c>
      <c r="J87" s="145">
        <f>I87*F87</f>
        <v>256.5</v>
      </c>
      <c r="P87" s="10"/>
      <c r="Q87" s="59"/>
      <c r="R87" s="38"/>
      <c r="S87" s="46"/>
      <c r="T87" s="40"/>
      <c r="U87" s="39"/>
      <c r="V87" s="30"/>
      <c r="W87" s="72"/>
      <c r="X87" s="72"/>
      <c r="Y87" s="67"/>
      <c r="Z87" s="68"/>
      <c r="AA87" s="62"/>
      <c r="AB87" s="62"/>
      <c r="AC87" s="62"/>
      <c r="AD87" s="62"/>
      <c r="AE87" s="63"/>
    </row>
    <row r="88" spans="1:31" ht="15.75">
      <c r="A88" s="10"/>
      <c r="B88" s="141"/>
      <c r="C88" s="91"/>
      <c r="D88" s="88"/>
      <c r="E88" s="87"/>
      <c r="F88" s="185"/>
      <c r="G88" s="89"/>
      <c r="H88" s="90"/>
      <c r="I88" s="102" t="s">
        <v>29</v>
      </c>
      <c r="J88" s="134">
        <f>SUM(J87:J87)</f>
        <v>256.5</v>
      </c>
      <c r="P88" s="10"/>
      <c r="Q88" s="59"/>
      <c r="R88" s="38"/>
      <c r="S88" s="32"/>
      <c r="T88" s="47"/>
      <c r="U88" s="45"/>
      <c r="V88" s="44"/>
      <c r="W88" s="48"/>
      <c r="X88" s="48"/>
      <c r="Y88" s="31"/>
      <c r="Z88" s="35"/>
      <c r="AA88" s="62"/>
      <c r="AB88" s="62"/>
      <c r="AC88" s="62"/>
      <c r="AD88" s="62"/>
      <c r="AE88" s="63"/>
    </row>
    <row r="89" spans="1:31" ht="21.75" customHeight="1">
      <c r="B89" s="848" t="s">
        <v>48</v>
      </c>
      <c r="C89" s="849"/>
      <c r="D89" s="849"/>
      <c r="E89" s="849"/>
      <c r="F89" s="849"/>
      <c r="G89" s="849"/>
      <c r="H89" s="850"/>
      <c r="I89" s="125"/>
      <c r="J89" s="126">
        <f>SUM(J58,J81,J85,J88)</f>
        <v>10906.642</v>
      </c>
      <c r="P89" s="10"/>
      <c r="Q89" s="56"/>
      <c r="R89" s="13"/>
      <c r="S89" s="33"/>
      <c r="T89" s="73"/>
      <c r="U89" s="61"/>
      <c r="V89" s="66"/>
      <c r="W89" s="48"/>
      <c r="X89" s="48"/>
      <c r="Y89" s="31"/>
      <c r="Z89" s="35"/>
      <c r="AA89" s="62"/>
      <c r="AB89" s="62"/>
      <c r="AC89" s="62"/>
      <c r="AD89" s="62"/>
      <c r="AE89" s="63"/>
    </row>
    <row r="90" spans="1:31" ht="18" customHeight="1">
      <c r="B90" s="851" t="s">
        <v>34</v>
      </c>
      <c r="C90" s="852"/>
      <c r="D90" s="852"/>
      <c r="E90" s="852"/>
      <c r="F90" s="852"/>
      <c r="G90" s="852"/>
      <c r="H90" s="853"/>
      <c r="I90" s="77"/>
      <c r="J90" s="127">
        <f>J89*0.3</f>
        <v>3271.9926</v>
      </c>
      <c r="P90" s="10"/>
      <c r="Q90" s="56"/>
      <c r="R90" s="13"/>
      <c r="S90" s="46"/>
      <c r="T90" s="40"/>
      <c r="U90" s="39"/>
      <c r="V90" s="30"/>
      <c r="W90" s="72"/>
      <c r="X90" s="72"/>
      <c r="Y90" s="67"/>
      <c r="Z90" s="68"/>
      <c r="AA90" s="62"/>
      <c r="AB90" s="62"/>
      <c r="AC90" s="62"/>
      <c r="AD90" s="62"/>
      <c r="AE90" s="63"/>
    </row>
    <row r="91" spans="1:31" ht="20.25">
      <c r="B91" s="854" t="s">
        <v>32</v>
      </c>
      <c r="C91" s="855"/>
      <c r="D91" s="855"/>
      <c r="E91" s="855"/>
      <c r="F91" s="855"/>
      <c r="G91" s="855"/>
      <c r="H91" s="856"/>
      <c r="I91" s="157"/>
      <c r="J91" s="128">
        <f>SUM(J89:J90)</f>
        <v>14178.634599999999</v>
      </c>
      <c r="P91" s="10"/>
      <c r="Q91" s="60"/>
      <c r="R91" s="49"/>
      <c r="S91" s="50"/>
      <c r="T91" s="51"/>
      <c r="U91" s="27"/>
      <c r="V91" s="52"/>
      <c r="W91" s="53"/>
      <c r="X91" s="53"/>
      <c r="Y91" s="74"/>
      <c r="Z91" s="52"/>
      <c r="AA91" s="62"/>
      <c r="AB91" s="62"/>
      <c r="AC91" s="62"/>
      <c r="AD91" s="62"/>
      <c r="AE91" s="63"/>
    </row>
    <row r="95" spans="1:31">
      <c r="I95" s="290"/>
      <c r="J95" s="290"/>
      <c r="K95" s="62"/>
    </row>
    <row r="96" spans="1:31" ht="15.75">
      <c r="I96" s="290"/>
      <c r="J96" s="291"/>
      <c r="K96" s="62"/>
    </row>
    <row r="97" spans="9:11" ht="20.25">
      <c r="I97" s="290"/>
      <c r="J97" s="292"/>
      <c r="K97" s="62"/>
    </row>
    <row r="98" spans="9:11">
      <c r="I98" s="290"/>
      <c r="J98" s="290">
        <f>J89+J42</f>
        <v>20269.413999999997</v>
      </c>
      <c r="K98" s="62"/>
    </row>
    <row r="99" spans="9:11">
      <c r="I99" s="290"/>
      <c r="J99" s="290"/>
      <c r="K99" s="62"/>
    </row>
    <row r="100" spans="9:11">
      <c r="I100" s="290"/>
      <c r="J100" s="290"/>
      <c r="K100" s="62"/>
    </row>
    <row r="101" spans="9:11">
      <c r="I101" s="290"/>
      <c r="J101" s="290"/>
      <c r="K101" s="62"/>
    </row>
    <row r="102" spans="9:11">
      <c r="I102" s="290"/>
      <c r="J102" s="290"/>
      <c r="K102" s="62"/>
    </row>
  </sheetData>
  <dataConsolidate/>
  <mergeCells count="18">
    <mergeCell ref="B89:H89"/>
    <mergeCell ref="B90:H90"/>
    <mergeCell ref="B91:H91"/>
    <mergeCell ref="B42:H42"/>
    <mergeCell ref="B43:H43"/>
    <mergeCell ref="B44:H44"/>
    <mergeCell ref="B51:B52"/>
    <mergeCell ref="C51:C52"/>
    <mergeCell ref="D51:D52"/>
    <mergeCell ref="E51:E52"/>
    <mergeCell ref="F51:F52"/>
    <mergeCell ref="G51:J51"/>
    <mergeCell ref="G7:J7"/>
    <mergeCell ref="B7:B8"/>
    <mergeCell ref="C7:C8"/>
    <mergeCell ref="D7:D8"/>
    <mergeCell ref="E7:E8"/>
    <mergeCell ref="F7:F8"/>
  </mergeCells>
  <printOptions horizontalCentered="1"/>
  <pageMargins left="0.51181102362204722" right="0.51181102362204722" top="1.1811023622047245" bottom="0.78740157480314965" header="0.31496062992125984" footer="0.31496062992125984"/>
  <pageSetup paperSize="9" scale="62" fitToHeight="0" orientation="landscape" r:id="rId1"/>
  <headerFooter>
    <oddHeader>&amp;L
SMA - Secretaria do Meio Ambiente
FF - Fundação Florestal&amp;C
Parque Estadual Jaraguá 
Revitalização da Área de Uso Público&amp;R
Planilha Orçamento
CPOS 171 - NOV/2017</oddHeader>
    <oddFooter>&amp;L&amp;F&amp;RPágina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AE136"/>
  <sheetViews>
    <sheetView showGridLines="0" tabSelected="1" topLeftCell="C94" zoomScaleNormal="100" zoomScaleSheetLayoutView="100" workbookViewId="0">
      <selection activeCell="D273" sqref="D273"/>
    </sheetView>
  </sheetViews>
  <sheetFormatPr defaultRowHeight="15"/>
  <cols>
    <col min="1" max="1" width="2.85546875" style="2" customWidth="1"/>
    <col min="2" max="2" width="9.140625" style="2" customWidth="1"/>
    <col min="3" max="3" width="12.7109375" style="2" customWidth="1"/>
    <col min="4" max="4" width="97.7109375" style="2" customWidth="1"/>
    <col min="5" max="5" width="9.140625" style="1"/>
    <col min="6" max="6" width="13.140625" style="1" customWidth="1"/>
    <col min="7" max="9" width="15.7109375" style="6" customWidth="1"/>
    <col min="10" max="10" width="24" style="6" customWidth="1"/>
    <col min="11" max="17" width="9.140625" style="2"/>
    <col min="18" max="18" width="16.7109375" style="2" customWidth="1"/>
    <col min="19" max="19" width="15" style="2" customWidth="1"/>
    <col min="20" max="16384" width="9.140625" style="2"/>
  </cols>
  <sheetData>
    <row r="6" spans="2:31" ht="18" customHeight="1">
      <c r="B6" s="857" t="s">
        <v>2</v>
      </c>
      <c r="C6" s="843" t="s">
        <v>3</v>
      </c>
      <c r="D6" s="843" t="s">
        <v>33</v>
      </c>
      <c r="E6" s="841" t="s">
        <v>4</v>
      </c>
      <c r="F6" s="843" t="s">
        <v>0</v>
      </c>
      <c r="G6" s="845" t="s">
        <v>1</v>
      </c>
      <c r="H6" s="846"/>
      <c r="I6" s="846"/>
      <c r="J6" s="847"/>
    </row>
    <row r="7" spans="2:31">
      <c r="B7" s="858"/>
      <c r="C7" s="844"/>
      <c r="D7" s="844"/>
      <c r="E7" s="842"/>
      <c r="F7" s="844"/>
      <c r="G7" s="4" t="s">
        <v>6</v>
      </c>
      <c r="H7" s="4" t="s">
        <v>7</v>
      </c>
      <c r="I7" s="122" t="s">
        <v>15</v>
      </c>
      <c r="J7" s="5" t="s">
        <v>5</v>
      </c>
    </row>
    <row r="8" spans="2:31" ht="15.75">
      <c r="B8" s="156">
        <v>1</v>
      </c>
      <c r="C8" s="109"/>
      <c r="D8" s="260" t="s">
        <v>108</v>
      </c>
      <c r="E8" s="92"/>
      <c r="F8" s="333"/>
      <c r="G8" s="112"/>
      <c r="H8" s="93"/>
      <c r="I8" s="154"/>
      <c r="J8" s="155"/>
      <c r="P8" s="10"/>
      <c r="Q8" s="55"/>
      <c r="R8" s="13"/>
      <c r="S8" s="32"/>
      <c r="T8" s="47"/>
      <c r="U8" s="61"/>
      <c r="V8" s="30"/>
      <c r="W8" s="48"/>
      <c r="X8" s="48"/>
      <c r="Y8" s="31"/>
      <c r="Z8" s="35"/>
      <c r="AA8" s="62"/>
      <c r="AB8" s="62"/>
      <c r="AC8" s="62"/>
      <c r="AD8" s="62"/>
      <c r="AE8" s="63"/>
    </row>
    <row r="9" spans="2:31" ht="15.75">
      <c r="B9" s="133" t="s">
        <v>12</v>
      </c>
      <c r="C9" s="620" t="s">
        <v>338</v>
      </c>
      <c r="D9" s="621" t="s">
        <v>339</v>
      </c>
      <c r="E9" s="622" t="s">
        <v>22</v>
      </c>
      <c r="F9" s="626">
        <v>5</v>
      </c>
      <c r="G9" s="781">
        <v>0</v>
      </c>
      <c r="H9" s="782">
        <v>293</v>
      </c>
      <c r="I9" s="782">
        <v>293</v>
      </c>
      <c r="J9" s="131">
        <f>SUM(I9*F9)</f>
        <v>1465</v>
      </c>
      <c r="P9" s="10"/>
      <c r="Q9" s="55"/>
      <c r="R9" s="13"/>
      <c r="S9" s="32"/>
      <c r="T9" s="47"/>
      <c r="U9" s="61"/>
      <c r="V9" s="30"/>
      <c r="W9" s="48"/>
      <c r="X9" s="48"/>
      <c r="Y9" s="31"/>
      <c r="Z9" s="35"/>
      <c r="AA9" s="62"/>
      <c r="AB9" s="62"/>
      <c r="AC9" s="62"/>
      <c r="AD9" s="62"/>
      <c r="AE9" s="63"/>
    </row>
    <row r="10" spans="2:31" ht="15.75">
      <c r="B10" s="133" t="s">
        <v>13</v>
      </c>
      <c r="C10" s="620" t="s">
        <v>340</v>
      </c>
      <c r="D10" s="621" t="s">
        <v>341</v>
      </c>
      <c r="E10" s="622" t="s">
        <v>14</v>
      </c>
      <c r="F10" s="626">
        <v>4</v>
      </c>
      <c r="G10" s="781">
        <v>0</v>
      </c>
      <c r="H10" s="782">
        <v>5.68</v>
      </c>
      <c r="I10" s="782">
        <v>5.68</v>
      </c>
      <c r="J10" s="131">
        <f t="shared" ref="J10:J11" si="0">SUM(I10*F10)</f>
        <v>22.72</v>
      </c>
      <c r="P10" s="10"/>
      <c r="Q10" s="55"/>
      <c r="R10" s="13"/>
      <c r="S10" s="32"/>
      <c r="T10" s="47"/>
      <c r="U10" s="61"/>
      <c r="V10" s="30"/>
      <c r="W10" s="48"/>
      <c r="X10" s="48"/>
      <c r="Y10" s="31"/>
      <c r="Z10" s="35"/>
      <c r="AA10" s="62"/>
      <c r="AB10" s="62"/>
      <c r="AC10" s="62"/>
      <c r="AD10" s="62"/>
      <c r="AE10" s="63"/>
    </row>
    <row r="11" spans="2:31" ht="15.75">
      <c r="B11" s="133" t="s">
        <v>20</v>
      </c>
      <c r="C11" s="620" t="s">
        <v>337</v>
      </c>
      <c r="D11" s="621" t="s">
        <v>125</v>
      </c>
      <c r="E11" s="622" t="s">
        <v>21</v>
      </c>
      <c r="F11" s="626">
        <v>3</v>
      </c>
      <c r="G11" s="781">
        <v>0</v>
      </c>
      <c r="H11" s="782">
        <v>8.7899999999999991</v>
      </c>
      <c r="I11" s="782">
        <v>8.7899999999999991</v>
      </c>
      <c r="J11" s="131">
        <f t="shared" si="0"/>
        <v>26.369999999999997</v>
      </c>
      <c r="P11" s="10"/>
      <c r="Q11" s="55"/>
      <c r="R11" s="13"/>
      <c r="S11" s="32"/>
      <c r="T11" s="47"/>
      <c r="U11" s="61"/>
      <c r="V11" s="30"/>
      <c r="W11" s="48"/>
      <c r="X11" s="48"/>
      <c r="Y11" s="31"/>
      <c r="Z11" s="35"/>
      <c r="AA11" s="62"/>
      <c r="AB11" s="62"/>
      <c r="AC11" s="62"/>
      <c r="AD11" s="62"/>
      <c r="AE11" s="63"/>
    </row>
    <row r="12" spans="2:31" ht="15.75">
      <c r="B12" s="133"/>
      <c r="C12" s="108"/>
      <c r="D12" s="80"/>
      <c r="E12" s="152"/>
      <c r="F12" s="177"/>
      <c r="G12" s="105"/>
      <c r="H12" s="113"/>
      <c r="I12" s="103" t="s">
        <v>23</v>
      </c>
      <c r="J12" s="153">
        <f>SUM(J9:J11)</f>
        <v>1514.09</v>
      </c>
      <c r="P12" s="10"/>
      <c r="Q12" s="55"/>
      <c r="R12" s="13"/>
      <c r="S12" s="32"/>
      <c r="T12" s="47"/>
      <c r="U12" s="61"/>
      <c r="V12" s="30"/>
      <c r="W12" s="48"/>
      <c r="X12" s="48"/>
      <c r="Y12" s="31"/>
      <c r="Z12" s="35"/>
      <c r="AA12" s="62"/>
      <c r="AB12" s="62"/>
      <c r="AC12" s="62"/>
      <c r="AD12" s="62"/>
      <c r="AE12" s="63"/>
    </row>
    <row r="13" spans="2:31" ht="15.75">
      <c r="B13" s="285">
        <v>2</v>
      </c>
      <c r="C13" s="117"/>
      <c r="D13" s="96" t="s">
        <v>109</v>
      </c>
      <c r="E13" s="94"/>
      <c r="F13" s="182"/>
      <c r="G13" s="205"/>
      <c r="H13" s="95"/>
      <c r="I13" s="240"/>
      <c r="J13" s="143"/>
      <c r="P13" s="10"/>
      <c r="Q13" s="55"/>
      <c r="R13" s="13"/>
      <c r="S13" s="32"/>
      <c r="T13" s="47"/>
      <c r="U13" s="27"/>
      <c r="V13" s="34"/>
      <c r="W13" s="48"/>
      <c r="X13" s="48"/>
      <c r="Y13" s="31"/>
      <c r="Z13" s="35"/>
      <c r="AA13" s="62"/>
      <c r="AB13" s="62"/>
      <c r="AC13" s="62"/>
      <c r="AD13" s="62"/>
      <c r="AE13" s="63"/>
    </row>
    <row r="14" spans="2:31" s="63" customFormat="1" ht="15.75">
      <c r="B14" s="287" t="s">
        <v>8</v>
      </c>
      <c r="C14" s="620" t="s">
        <v>382</v>
      </c>
      <c r="D14" s="621" t="s">
        <v>177</v>
      </c>
      <c r="E14" s="622" t="s">
        <v>22</v>
      </c>
      <c r="F14" s="626">
        <v>1</v>
      </c>
      <c r="G14" s="873">
        <v>746.15</v>
      </c>
      <c r="H14" s="873">
        <v>231.03</v>
      </c>
      <c r="I14" s="873">
        <v>977.18</v>
      </c>
      <c r="J14" s="137">
        <f>I14*F14</f>
        <v>977.18</v>
      </c>
      <c r="P14" s="62"/>
      <c r="Q14" s="202"/>
      <c r="R14" s="203"/>
      <c r="S14" s="47"/>
      <c r="T14" s="47"/>
      <c r="U14" s="27"/>
      <c r="V14" s="34"/>
      <c r="W14" s="48"/>
      <c r="X14" s="48"/>
      <c r="Y14" s="31"/>
      <c r="Z14" s="35"/>
      <c r="AA14" s="62"/>
      <c r="AB14" s="62"/>
      <c r="AC14" s="62"/>
      <c r="AD14" s="62"/>
    </row>
    <row r="15" spans="2:31" ht="15.75">
      <c r="B15" s="287" t="s">
        <v>9</v>
      </c>
      <c r="C15" s="620" t="s">
        <v>353</v>
      </c>
      <c r="D15" s="621" t="s">
        <v>354</v>
      </c>
      <c r="E15" s="622" t="s">
        <v>21</v>
      </c>
      <c r="F15" s="626">
        <v>73</v>
      </c>
      <c r="G15" s="873">
        <v>6.14</v>
      </c>
      <c r="H15" s="873">
        <v>13.94</v>
      </c>
      <c r="I15" s="873">
        <v>20.079999999999998</v>
      </c>
      <c r="J15" s="137">
        <f t="shared" ref="J15:J31" si="1">I15*F15</f>
        <v>1465.84</v>
      </c>
      <c r="P15" s="10"/>
      <c r="Q15" s="55"/>
      <c r="R15" s="13"/>
      <c r="S15" s="14"/>
      <c r="T15" s="64"/>
      <c r="U15" s="65"/>
      <c r="V15" s="66"/>
      <c r="W15" s="35"/>
      <c r="X15" s="35"/>
      <c r="Y15" s="67"/>
      <c r="Z15" s="68"/>
      <c r="AA15" s="62"/>
      <c r="AB15" s="62"/>
      <c r="AC15" s="62"/>
      <c r="AD15" s="62"/>
      <c r="AE15" s="63"/>
    </row>
    <row r="16" spans="2:31" ht="30">
      <c r="B16" s="287" t="s">
        <v>10</v>
      </c>
      <c r="C16" s="620" t="s">
        <v>357</v>
      </c>
      <c r="D16" s="3" t="s">
        <v>244</v>
      </c>
      <c r="E16" s="11" t="s">
        <v>21</v>
      </c>
      <c r="F16" s="253">
        <v>47</v>
      </c>
      <c r="G16" s="873">
        <v>4.5999999999999996</v>
      </c>
      <c r="H16" s="873">
        <v>10.19</v>
      </c>
      <c r="I16" s="873">
        <v>14.79</v>
      </c>
      <c r="J16" s="137">
        <f t="shared" si="1"/>
        <v>695.13</v>
      </c>
      <c r="P16" s="10"/>
      <c r="Q16" s="55"/>
      <c r="R16" s="13"/>
      <c r="S16" s="14"/>
      <c r="T16" s="64"/>
      <c r="U16" s="65"/>
      <c r="V16" s="66"/>
      <c r="W16" s="35"/>
      <c r="X16" s="35"/>
      <c r="Y16" s="67"/>
      <c r="Z16" s="68"/>
      <c r="AA16" s="62"/>
      <c r="AB16" s="62"/>
      <c r="AC16" s="62"/>
      <c r="AD16" s="62"/>
      <c r="AE16" s="63"/>
    </row>
    <row r="17" spans="2:31" ht="15.75">
      <c r="B17" s="287" t="s">
        <v>11</v>
      </c>
      <c r="C17" s="620" t="s">
        <v>383</v>
      </c>
      <c r="D17" s="621" t="s">
        <v>135</v>
      </c>
      <c r="E17" s="622" t="s">
        <v>21</v>
      </c>
      <c r="F17" s="626">
        <v>87</v>
      </c>
      <c r="G17" s="873">
        <v>4.8499999999999996</v>
      </c>
      <c r="H17" s="873">
        <v>0</v>
      </c>
      <c r="I17" s="873">
        <v>4.8499999999999996</v>
      </c>
      <c r="J17" s="137">
        <f t="shared" si="1"/>
        <v>421.95</v>
      </c>
      <c r="P17" s="10"/>
      <c r="Q17" s="55"/>
      <c r="R17" s="13"/>
      <c r="S17" s="14"/>
      <c r="T17" s="64"/>
      <c r="U17" s="65"/>
      <c r="V17" s="66"/>
      <c r="W17" s="35"/>
      <c r="X17" s="35"/>
      <c r="Y17" s="67"/>
      <c r="Z17" s="68"/>
      <c r="AA17" s="62"/>
      <c r="AB17" s="62"/>
      <c r="AC17" s="62"/>
      <c r="AD17" s="62"/>
      <c r="AE17" s="63"/>
    </row>
    <row r="18" spans="2:31" ht="30">
      <c r="B18" s="287" t="s">
        <v>35</v>
      </c>
      <c r="C18" s="777" t="s">
        <v>475</v>
      </c>
      <c r="D18" s="874" t="s">
        <v>476</v>
      </c>
      <c r="E18" s="622" t="s">
        <v>21</v>
      </c>
      <c r="F18" s="626">
        <v>3</v>
      </c>
      <c r="G18" s="873">
        <v>50.46</v>
      </c>
      <c r="H18" s="873">
        <v>16.510000000000002</v>
      </c>
      <c r="I18" s="873">
        <v>66.97</v>
      </c>
      <c r="J18" s="137">
        <f t="shared" si="1"/>
        <v>200.91</v>
      </c>
      <c r="P18" s="10"/>
      <c r="Q18" s="55"/>
      <c r="R18" s="13"/>
      <c r="S18" s="14"/>
      <c r="T18" s="64"/>
      <c r="U18" s="65"/>
      <c r="V18" s="66"/>
      <c r="W18" s="35"/>
      <c r="X18" s="35"/>
      <c r="Y18" s="67"/>
      <c r="Z18" s="68"/>
      <c r="AA18" s="62"/>
      <c r="AB18" s="62"/>
      <c r="AC18" s="62"/>
      <c r="AD18" s="62"/>
      <c r="AE18" s="63"/>
    </row>
    <row r="19" spans="2:31" ht="15.75">
      <c r="B19" s="287" t="s">
        <v>58</v>
      </c>
      <c r="C19" s="620" t="s">
        <v>370</v>
      </c>
      <c r="D19" s="621" t="s">
        <v>371</v>
      </c>
      <c r="E19" s="622" t="s">
        <v>21</v>
      </c>
      <c r="F19" s="626">
        <v>4</v>
      </c>
      <c r="G19" s="873">
        <v>875.81</v>
      </c>
      <c r="H19" s="873">
        <v>64.8</v>
      </c>
      <c r="I19" s="873">
        <v>940.61</v>
      </c>
      <c r="J19" s="137">
        <f t="shared" si="1"/>
        <v>3762.44</v>
      </c>
      <c r="P19" s="10"/>
      <c r="Q19" s="55"/>
      <c r="R19" s="13"/>
      <c r="S19" s="14"/>
      <c r="T19" s="64"/>
      <c r="U19" s="65"/>
      <c r="V19" s="66"/>
      <c r="W19" s="35"/>
      <c r="X19" s="35"/>
      <c r="Y19" s="67"/>
      <c r="Z19" s="68"/>
      <c r="AA19" s="62"/>
      <c r="AB19" s="62"/>
      <c r="AC19" s="62"/>
      <c r="AD19" s="62"/>
      <c r="AE19" s="63"/>
    </row>
    <row r="20" spans="2:31" ht="15.75">
      <c r="B20" s="287" t="s">
        <v>59</v>
      </c>
      <c r="C20" s="620" t="s">
        <v>372</v>
      </c>
      <c r="D20" s="621" t="s">
        <v>132</v>
      </c>
      <c r="E20" s="622" t="s">
        <v>14</v>
      </c>
      <c r="F20" s="626">
        <v>4</v>
      </c>
      <c r="G20" s="873">
        <v>151.22999999999999</v>
      </c>
      <c r="H20" s="873">
        <v>18.02</v>
      </c>
      <c r="I20" s="873">
        <v>169.25</v>
      </c>
      <c r="J20" s="137">
        <f t="shared" si="1"/>
        <v>677</v>
      </c>
      <c r="P20" s="10"/>
      <c r="Q20" s="55"/>
      <c r="R20" s="13"/>
      <c r="S20" s="14"/>
      <c r="T20" s="64"/>
      <c r="U20" s="65"/>
      <c r="V20" s="66"/>
      <c r="W20" s="35"/>
      <c r="X20" s="35"/>
      <c r="Y20" s="67"/>
      <c r="Z20" s="68"/>
      <c r="AA20" s="62"/>
      <c r="AB20" s="62"/>
      <c r="AC20" s="62"/>
      <c r="AD20" s="62"/>
      <c r="AE20" s="63"/>
    </row>
    <row r="21" spans="2:31" ht="15.75">
      <c r="B21" s="287" t="s">
        <v>60</v>
      </c>
      <c r="C21" s="620" t="s">
        <v>373</v>
      </c>
      <c r="D21" s="621" t="s">
        <v>130</v>
      </c>
      <c r="E21" s="622" t="s">
        <v>14</v>
      </c>
      <c r="F21" s="626">
        <v>4</v>
      </c>
      <c r="G21" s="873">
        <v>107.24</v>
      </c>
      <c r="H21" s="873">
        <v>13.65</v>
      </c>
      <c r="I21" s="873">
        <v>120.89</v>
      </c>
      <c r="J21" s="137">
        <f t="shared" si="1"/>
        <v>483.56</v>
      </c>
      <c r="P21" s="10"/>
      <c r="Q21" s="55"/>
      <c r="R21" s="13"/>
      <c r="S21" s="14"/>
      <c r="T21" s="64"/>
      <c r="U21" s="65"/>
      <c r="V21" s="66"/>
      <c r="W21" s="35"/>
      <c r="X21" s="35"/>
      <c r="Y21" s="67"/>
      <c r="Z21" s="68"/>
      <c r="AA21" s="62"/>
      <c r="AB21" s="62"/>
      <c r="AC21" s="62"/>
      <c r="AD21" s="62"/>
      <c r="AE21" s="63"/>
    </row>
    <row r="22" spans="2:31" ht="15.95" customHeight="1">
      <c r="B22" s="287" t="s">
        <v>61</v>
      </c>
      <c r="C22" s="620" t="s">
        <v>374</v>
      </c>
      <c r="D22" s="621" t="s">
        <v>375</v>
      </c>
      <c r="E22" s="622" t="s">
        <v>14</v>
      </c>
      <c r="F22" s="626">
        <v>4</v>
      </c>
      <c r="G22" s="873">
        <v>8.4</v>
      </c>
      <c r="H22" s="873">
        <v>14.42</v>
      </c>
      <c r="I22" s="873">
        <v>22.82</v>
      </c>
      <c r="J22" s="137">
        <f t="shared" si="1"/>
        <v>91.28</v>
      </c>
      <c r="P22" s="10"/>
      <c r="Q22" s="55"/>
      <c r="R22" s="13"/>
      <c r="S22" s="14"/>
      <c r="T22" s="64"/>
      <c r="U22" s="65"/>
      <c r="V22" s="66"/>
      <c r="W22" s="35"/>
      <c r="X22" s="35"/>
      <c r="Y22" s="67"/>
      <c r="Z22" s="68"/>
      <c r="AA22" s="62"/>
      <c r="AB22" s="62"/>
      <c r="AC22" s="62"/>
      <c r="AD22" s="62"/>
      <c r="AE22" s="63"/>
    </row>
    <row r="23" spans="2:31" ht="30">
      <c r="B23" s="287" t="s">
        <v>62</v>
      </c>
      <c r="C23" s="270" t="s">
        <v>136</v>
      </c>
      <c r="D23" s="210" t="s">
        <v>205</v>
      </c>
      <c r="E23" s="274" t="s">
        <v>14</v>
      </c>
      <c r="F23" s="227">
        <v>4</v>
      </c>
      <c r="G23" s="276">
        <v>826.31</v>
      </c>
      <c r="H23" s="276">
        <v>0</v>
      </c>
      <c r="I23" s="115">
        <f t="shared" ref="I23:I27" si="2">SUM(H23,G23)</f>
        <v>826.31</v>
      </c>
      <c r="J23" s="137">
        <f t="shared" si="1"/>
        <v>3305.24</v>
      </c>
      <c r="P23" s="10"/>
      <c r="Q23" s="55"/>
      <c r="R23" s="13"/>
      <c r="S23" s="14"/>
      <c r="T23" s="64"/>
      <c r="U23" s="65"/>
      <c r="V23" s="66"/>
      <c r="W23" s="35"/>
      <c r="X23" s="35"/>
      <c r="Y23" s="67"/>
      <c r="Z23" s="68"/>
      <c r="AA23" s="62"/>
      <c r="AB23" s="62"/>
      <c r="AC23" s="62"/>
      <c r="AD23" s="62"/>
      <c r="AE23" s="63"/>
    </row>
    <row r="24" spans="2:31" ht="15.75">
      <c r="B24" s="287" t="s">
        <v>63</v>
      </c>
      <c r="C24" s="279" t="s">
        <v>136</v>
      </c>
      <c r="D24" s="281" t="s">
        <v>140</v>
      </c>
      <c r="E24" s="274" t="s">
        <v>14</v>
      </c>
      <c r="F24" s="282">
        <v>4</v>
      </c>
      <c r="G24" s="314">
        <v>45.91</v>
      </c>
      <c r="H24" s="314">
        <v>0</v>
      </c>
      <c r="I24" s="115">
        <f t="shared" si="2"/>
        <v>45.91</v>
      </c>
      <c r="J24" s="137">
        <f t="shared" si="1"/>
        <v>183.64</v>
      </c>
      <c r="P24" s="10"/>
      <c r="Q24" s="55"/>
      <c r="R24" s="13"/>
      <c r="S24" s="14"/>
      <c r="T24" s="64"/>
      <c r="U24" s="65"/>
      <c r="V24" s="66"/>
      <c r="W24" s="35"/>
      <c r="X24" s="35"/>
      <c r="Y24" s="67"/>
      <c r="Z24" s="68"/>
      <c r="AA24" s="62"/>
      <c r="AB24" s="62"/>
      <c r="AC24" s="62"/>
      <c r="AD24" s="62"/>
      <c r="AE24" s="63"/>
    </row>
    <row r="25" spans="2:31" ht="15.75">
      <c r="B25" s="287" t="s">
        <v>64</v>
      </c>
      <c r="C25" s="280" t="s">
        <v>136</v>
      </c>
      <c r="D25" s="278" t="s">
        <v>141</v>
      </c>
      <c r="E25" s="274" t="s">
        <v>14</v>
      </c>
      <c r="F25" s="282">
        <v>4</v>
      </c>
      <c r="G25" s="314">
        <v>89.77</v>
      </c>
      <c r="H25" s="314">
        <v>0</v>
      </c>
      <c r="I25" s="115">
        <f t="shared" si="2"/>
        <v>89.77</v>
      </c>
      <c r="J25" s="137">
        <f t="shared" si="1"/>
        <v>359.08</v>
      </c>
      <c r="P25" s="10"/>
      <c r="Q25" s="55"/>
      <c r="R25" s="13"/>
      <c r="S25" s="14"/>
      <c r="T25" s="64"/>
      <c r="U25" s="65"/>
      <c r="V25" s="66"/>
      <c r="W25" s="35"/>
      <c r="X25" s="35"/>
      <c r="Y25" s="67"/>
      <c r="Z25" s="68"/>
      <c r="AA25" s="62"/>
      <c r="AB25" s="62"/>
      <c r="AC25" s="62"/>
      <c r="AD25" s="62"/>
      <c r="AE25" s="63"/>
    </row>
    <row r="26" spans="2:31" ht="15.75">
      <c r="B26" s="287" t="s">
        <v>154</v>
      </c>
      <c r="C26" s="270" t="s">
        <v>136</v>
      </c>
      <c r="D26" s="277" t="s">
        <v>142</v>
      </c>
      <c r="E26" s="274" t="s">
        <v>14</v>
      </c>
      <c r="F26" s="282">
        <v>8</v>
      </c>
      <c r="G26" s="785">
        <v>62.23</v>
      </c>
      <c r="H26" s="314">
        <v>0</v>
      </c>
      <c r="I26" s="115">
        <f t="shared" si="2"/>
        <v>62.23</v>
      </c>
      <c r="J26" s="137">
        <f t="shared" si="1"/>
        <v>497.84</v>
      </c>
      <c r="P26" s="10"/>
      <c r="Q26" s="55"/>
      <c r="R26" s="13"/>
      <c r="S26" s="14"/>
      <c r="T26" s="64"/>
      <c r="U26" s="65"/>
      <c r="V26" s="66"/>
      <c r="W26" s="35"/>
      <c r="X26" s="35"/>
      <c r="Y26" s="67"/>
      <c r="Z26" s="68"/>
      <c r="AA26" s="62"/>
      <c r="AB26" s="62"/>
      <c r="AC26" s="62"/>
      <c r="AD26" s="62"/>
      <c r="AE26" s="63"/>
    </row>
    <row r="27" spans="2:31" ht="15.75">
      <c r="B27" s="287" t="s">
        <v>155</v>
      </c>
      <c r="C27" s="284" t="s">
        <v>136</v>
      </c>
      <c r="D27" s="277" t="s">
        <v>143</v>
      </c>
      <c r="E27" s="274" t="s">
        <v>14</v>
      </c>
      <c r="F27" s="296">
        <v>4</v>
      </c>
      <c r="G27" s="786">
        <v>49.99</v>
      </c>
      <c r="H27" s="315">
        <v>0</v>
      </c>
      <c r="I27" s="115">
        <f t="shared" si="2"/>
        <v>49.99</v>
      </c>
      <c r="J27" s="137">
        <f t="shared" si="1"/>
        <v>199.96</v>
      </c>
      <c r="P27" s="10"/>
      <c r="Q27" s="55"/>
      <c r="R27" s="13"/>
      <c r="S27" s="14"/>
      <c r="T27" s="64"/>
      <c r="U27" s="65"/>
      <c r="V27" s="66"/>
      <c r="W27" s="35"/>
      <c r="X27" s="35"/>
      <c r="Y27" s="67"/>
      <c r="Z27" s="68"/>
      <c r="AA27" s="62"/>
      <c r="AB27" s="62"/>
      <c r="AC27" s="62"/>
      <c r="AD27" s="62"/>
      <c r="AE27" s="63"/>
    </row>
    <row r="28" spans="2:31" ht="15.75">
      <c r="B28" s="287" t="s">
        <v>162</v>
      </c>
      <c r="C28" s="620" t="s">
        <v>364</v>
      </c>
      <c r="D28" s="621" t="s">
        <v>365</v>
      </c>
      <c r="E28" s="622" t="s">
        <v>21</v>
      </c>
      <c r="F28" s="626">
        <v>0.8</v>
      </c>
      <c r="G28" s="873">
        <v>439.83</v>
      </c>
      <c r="H28" s="873">
        <v>61.7</v>
      </c>
      <c r="I28" s="873">
        <v>501.53</v>
      </c>
      <c r="J28" s="137">
        <f t="shared" si="1"/>
        <v>401.22399999999999</v>
      </c>
      <c r="P28" s="10"/>
      <c r="Q28" s="55"/>
      <c r="R28" s="13"/>
      <c r="S28" s="14"/>
      <c r="T28" s="64"/>
      <c r="U28" s="65"/>
      <c r="V28" s="66"/>
      <c r="W28" s="35"/>
      <c r="X28" s="35"/>
      <c r="Y28" s="67"/>
      <c r="Z28" s="68"/>
      <c r="AA28" s="62"/>
      <c r="AB28" s="62"/>
      <c r="AC28" s="62"/>
      <c r="AD28" s="62"/>
      <c r="AE28" s="63"/>
    </row>
    <row r="29" spans="2:31" ht="15.75">
      <c r="B29" s="287" t="s">
        <v>163</v>
      </c>
      <c r="C29" s="620" t="s">
        <v>367</v>
      </c>
      <c r="D29" s="621" t="s">
        <v>368</v>
      </c>
      <c r="E29" s="622" t="s">
        <v>21</v>
      </c>
      <c r="F29" s="626">
        <v>0.8</v>
      </c>
      <c r="G29" s="873">
        <v>9.76</v>
      </c>
      <c r="H29" s="873">
        <v>19.53</v>
      </c>
      <c r="I29" s="873">
        <v>29.29</v>
      </c>
      <c r="J29" s="137">
        <f t="shared" si="1"/>
        <v>23.432000000000002</v>
      </c>
      <c r="P29" s="10"/>
      <c r="Q29" s="55"/>
      <c r="R29" s="13"/>
      <c r="S29" s="14"/>
      <c r="T29" s="64"/>
      <c r="U29" s="65"/>
      <c r="V29" s="66"/>
      <c r="W29" s="35"/>
      <c r="X29" s="35"/>
      <c r="Y29" s="67"/>
      <c r="Z29" s="68"/>
      <c r="AA29" s="62"/>
      <c r="AB29" s="62"/>
      <c r="AC29" s="62"/>
      <c r="AD29" s="62"/>
      <c r="AE29" s="63"/>
    </row>
    <row r="30" spans="2:31" ht="15.95" customHeight="1">
      <c r="B30" s="287" t="s">
        <v>164</v>
      </c>
      <c r="C30" s="620" t="s">
        <v>384</v>
      </c>
      <c r="D30" s="621" t="s">
        <v>385</v>
      </c>
      <c r="E30" s="622" t="s">
        <v>14</v>
      </c>
      <c r="F30" s="626">
        <v>3</v>
      </c>
      <c r="G30" s="873">
        <v>264.31</v>
      </c>
      <c r="H30" s="873">
        <v>15.7</v>
      </c>
      <c r="I30" s="873">
        <v>280.01</v>
      </c>
      <c r="J30" s="137">
        <f t="shared" si="1"/>
        <v>840.03</v>
      </c>
      <c r="P30" s="10"/>
      <c r="Q30" s="55"/>
      <c r="R30" s="13"/>
      <c r="S30" s="14"/>
      <c r="T30" s="64"/>
      <c r="U30" s="65"/>
      <c r="V30" s="66"/>
      <c r="W30" s="35"/>
      <c r="X30" s="35"/>
      <c r="Y30" s="67"/>
      <c r="Z30" s="68"/>
      <c r="AA30" s="62"/>
      <c r="AB30" s="62"/>
      <c r="AC30" s="62"/>
      <c r="AD30" s="62"/>
      <c r="AE30" s="63"/>
    </row>
    <row r="31" spans="2:31" ht="15.95" customHeight="1">
      <c r="B31" s="287" t="s">
        <v>165</v>
      </c>
      <c r="C31" s="620" t="s">
        <v>376</v>
      </c>
      <c r="D31" s="621" t="s">
        <v>377</v>
      </c>
      <c r="E31" s="622" t="s">
        <v>14</v>
      </c>
      <c r="F31" s="626">
        <v>1</v>
      </c>
      <c r="G31" s="873">
        <v>147.68</v>
      </c>
      <c r="H31" s="873">
        <v>2.66</v>
      </c>
      <c r="I31" s="873">
        <v>150.34</v>
      </c>
      <c r="J31" s="137">
        <f t="shared" si="1"/>
        <v>150.34</v>
      </c>
      <c r="P31" s="10"/>
      <c r="Q31" s="55"/>
      <c r="R31" s="13"/>
      <c r="S31" s="14"/>
      <c r="T31" s="64"/>
      <c r="U31" s="65"/>
      <c r="V31" s="66"/>
      <c r="W31" s="35"/>
      <c r="X31" s="35"/>
      <c r="Y31" s="67"/>
      <c r="Z31" s="68"/>
      <c r="AA31" s="62"/>
      <c r="AB31" s="62"/>
      <c r="AC31" s="62"/>
      <c r="AD31" s="62"/>
      <c r="AE31" s="63"/>
    </row>
    <row r="32" spans="2:31" ht="15.75">
      <c r="B32" s="107"/>
      <c r="C32" s="269"/>
      <c r="D32" s="266"/>
      <c r="E32" s="267"/>
      <c r="F32" s="268"/>
      <c r="G32" s="187"/>
      <c r="H32" s="188"/>
      <c r="I32" s="104" t="s">
        <v>24</v>
      </c>
      <c r="J32" s="142">
        <f>SUM(J14:J31)</f>
        <v>14736.076000000001</v>
      </c>
      <c r="P32" s="10"/>
      <c r="Q32" s="57"/>
      <c r="R32" s="37"/>
      <c r="S32" s="14"/>
      <c r="T32" s="70"/>
      <c r="U32" s="65"/>
      <c r="V32" s="66"/>
      <c r="W32" s="35"/>
      <c r="X32" s="35"/>
      <c r="Y32" s="31"/>
      <c r="Z32" s="35"/>
      <c r="AA32" s="62"/>
      <c r="AB32" s="62"/>
      <c r="AC32" s="62"/>
      <c r="AD32" s="62"/>
      <c r="AE32" s="63"/>
    </row>
    <row r="33" spans="1:31" ht="15.75">
      <c r="A33" s="10"/>
      <c r="B33" s="139">
        <v>3</v>
      </c>
      <c r="C33" s="101"/>
      <c r="D33" s="147" t="s">
        <v>41</v>
      </c>
      <c r="E33" s="99"/>
      <c r="F33" s="184"/>
      <c r="G33" s="100"/>
      <c r="H33" s="120"/>
      <c r="I33" s="98"/>
      <c r="J33" s="143"/>
      <c r="P33" s="10"/>
      <c r="Q33" s="59"/>
      <c r="R33" s="38"/>
      <c r="S33" s="32"/>
      <c r="T33" s="47"/>
      <c r="U33" s="45"/>
      <c r="V33" s="44"/>
      <c r="W33" s="48"/>
      <c r="X33" s="48"/>
      <c r="Y33" s="31"/>
      <c r="Z33" s="35"/>
      <c r="AA33" s="62"/>
      <c r="AB33" s="62"/>
      <c r="AC33" s="62"/>
      <c r="AD33" s="62"/>
      <c r="AE33" s="63"/>
    </row>
    <row r="34" spans="1:31" ht="15.75">
      <c r="A34" s="10"/>
      <c r="B34" s="129" t="s">
        <v>25</v>
      </c>
      <c r="C34" s="620" t="s">
        <v>379</v>
      </c>
      <c r="D34" s="621" t="s">
        <v>197</v>
      </c>
      <c r="E34" s="622" t="s">
        <v>22</v>
      </c>
      <c r="F34" s="626">
        <v>1</v>
      </c>
      <c r="G34" s="783">
        <v>0</v>
      </c>
      <c r="H34" s="784">
        <v>36.630000000000003</v>
      </c>
      <c r="I34" s="784">
        <v>36.630000000000003</v>
      </c>
      <c r="J34" s="145">
        <f>I34*F34</f>
        <v>36.630000000000003</v>
      </c>
      <c r="N34" s="10"/>
      <c r="O34" s="10"/>
      <c r="P34" s="10"/>
      <c r="Q34" s="59"/>
      <c r="R34" s="38"/>
      <c r="S34" s="46"/>
      <c r="T34" s="40"/>
      <c r="U34" s="39"/>
      <c r="V34" s="30"/>
      <c r="W34" s="72"/>
      <c r="X34" s="72"/>
      <c r="Y34" s="67"/>
      <c r="Z34" s="68"/>
      <c r="AA34" s="62"/>
      <c r="AB34" s="62"/>
      <c r="AC34" s="62"/>
      <c r="AD34" s="62"/>
      <c r="AE34" s="63"/>
    </row>
    <row r="35" spans="1:31" ht="15.75">
      <c r="A35" s="10"/>
      <c r="B35" s="129" t="s">
        <v>26</v>
      </c>
      <c r="C35" s="620" t="s">
        <v>380</v>
      </c>
      <c r="D35" s="621" t="s">
        <v>198</v>
      </c>
      <c r="E35" s="622" t="s">
        <v>22</v>
      </c>
      <c r="F35" s="626">
        <v>1</v>
      </c>
      <c r="G35" s="873">
        <v>72.569999999999993</v>
      </c>
      <c r="H35" s="873">
        <v>16.21</v>
      </c>
      <c r="I35" s="873">
        <v>88.78</v>
      </c>
      <c r="J35" s="145">
        <f>I35*F35</f>
        <v>88.78</v>
      </c>
      <c r="N35" s="10"/>
      <c r="O35" s="10"/>
      <c r="P35" s="10"/>
      <c r="Q35" s="59"/>
      <c r="R35" s="38"/>
      <c r="S35" s="46"/>
      <c r="T35" s="40"/>
      <c r="U35" s="39"/>
      <c r="V35" s="30"/>
      <c r="W35" s="72"/>
      <c r="X35" s="72"/>
      <c r="Y35" s="67"/>
      <c r="Z35" s="68"/>
      <c r="AA35" s="62"/>
      <c r="AB35" s="62"/>
      <c r="AC35" s="62"/>
      <c r="AD35" s="62"/>
      <c r="AE35" s="63"/>
    </row>
    <row r="36" spans="1:31" ht="15.75">
      <c r="A36" s="10"/>
      <c r="B36" s="141"/>
      <c r="C36" s="91"/>
      <c r="D36" s="88"/>
      <c r="E36" s="87"/>
      <c r="F36" s="185"/>
      <c r="G36" s="89"/>
      <c r="H36" s="90"/>
      <c r="I36" s="102" t="s">
        <v>27</v>
      </c>
      <c r="J36" s="134">
        <f>SUM(J34:J35)</f>
        <v>125.41</v>
      </c>
      <c r="P36" s="10"/>
      <c r="Q36" s="59"/>
      <c r="R36" s="38"/>
      <c r="S36" s="32"/>
      <c r="T36" s="47"/>
      <c r="U36" s="45"/>
      <c r="V36" s="44"/>
      <c r="W36" s="48"/>
      <c r="X36" s="48"/>
      <c r="Y36" s="31"/>
      <c r="Z36" s="35"/>
      <c r="AA36" s="62"/>
      <c r="AB36" s="62"/>
      <c r="AC36" s="62"/>
      <c r="AD36" s="62"/>
      <c r="AE36" s="63"/>
    </row>
    <row r="37" spans="1:31" ht="15.75">
      <c r="A37" s="10"/>
      <c r="B37" s="139">
        <v>4</v>
      </c>
      <c r="C37" s="101"/>
      <c r="D37" s="147" t="s">
        <v>110</v>
      </c>
      <c r="E37" s="99"/>
      <c r="F37" s="184"/>
      <c r="G37" s="100"/>
      <c r="H37" s="120"/>
      <c r="I37" s="98"/>
      <c r="J37" s="143"/>
      <c r="P37" s="10"/>
      <c r="Q37" s="59"/>
      <c r="R37" s="38"/>
      <c r="S37" s="32"/>
      <c r="T37" s="47"/>
      <c r="U37" s="45"/>
      <c r="V37" s="44"/>
      <c r="W37" s="48"/>
      <c r="X37" s="48"/>
      <c r="Y37" s="31"/>
      <c r="Z37" s="35"/>
      <c r="AA37" s="62"/>
      <c r="AB37" s="62"/>
      <c r="AC37" s="62"/>
      <c r="AD37" s="62"/>
      <c r="AE37" s="63"/>
    </row>
    <row r="38" spans="1:31" ht="15.75">
      <c r="A38" s="10"/>
      <c r="B38" s="129" t="s">
        <v>28</v>
      </c>
      <c r="C38" s="620" t="s">
        <v>381</v>
      </c>
      <c r="D38" s="621" t="s">
        <v>31</v>
      </c>
      <c r="E38" s="624" t="s">
        <v>21</v>
      </c>
      <c r="F38" s="626">
        <v>44</v>
      </c>
      <c r="G38" s="783">
        <v>0</v>
      </c>
      <c r="H38" s="784">
        <v>10.26</v>
      </c>
      <c r="I38" s="784">
        <v>10.26</v>
      </c>
      <c r="J38" s="145">
        <f>I38*F38</f>
        <v>451.44</v>
      </c>
      <c r="P38" s="10"/>
      <c r="Q38" s="59"/>
      <c r="R38" s="38"/>
      <c r="S38" s="46"/>
      <c r="T38" s="40"/>
      <c r="U38" s="39"/>
      <c r="V38" s="30"/>
      <c r="W38" s="72"/>
      <c r="X38" s="72"/>
      <c r="Y38" s="67"/>
      <c r="Z38" s="68"/>
      <c r="AA38" s="62"/>
      <c r="AB38" s="62"/>
      <c r="AC38" s="62"/>
      <c r="AD38" s="62"/>
      <c r="AE38" s="63"/>
    </row>
    <row r="39" spans="1:31" ht="15.75">
      <c r="A39" s="10"/>
      <c r="B39" s="141"/>
      <c r="C39" s="91"/>
      <c r="D39" s="88"/>
      <c r="E39" s="87"/>
      <c r="F39" s="185"/>
      <c r="G39" s="89"/>
      <c r="H39" s="90"/>
      <c r="I39" s="102" t="s">
        <v>29</v>
      </c>
      <c r="J39" s="134">
        <f>SUM(J38:J38)</f>
        <v>451.44</v>
      </c>
      <c r="P39" s="10"/>
      <c r="Q39" s="59"/>
      <c r="R39" s="38"/>
      <c r="S39" s="32"/>
      <c r="T39" s="47"/>
      <c r="U39" s="45"/>
      <c r="V39" s="44"/>
      <c r="W39" s="48"/>
      <c r="X39" s="48"/>
      <c r="Y39" s="31"/>
      <c r="Z39" s="35"/>
      <c r="AA39" s="62"/>
      <c r="AB39" s="62"/>
      <c r="AC39" s="62"/>
      <c r="AD39" s="62"/>
      <c r="AE39" s="63"/>
    </row>
    <row r="40" spans="1:31" ht="21.75" customHeight="1">
      <c r="B40" s="848" t="s">
        <v>48</v>
      </c>
      <c r="C40" s="849"/>
      <c r="D40" s="849"/>
      <c r="E40" s="849"/>
      <c r="F40" s="849"/>
      <c r="G40" s="849"/>
      <c r="H40" s="850"/>
      <c r="I40" s="125"/>
      <c r="J40" s="126">
        <f>SUM(J12,J32,J36,J39)</f>
        <v>16827.016</v>
      </c>
      <c r="P40" s="10"/>
      <c r="Q40" s="56"/>
      <c r="R40" s="13"/>
      <c r="S40" s="33"/>
      <c r="T40" s="73"/>
      <c r="U40" s="61"/>
      <c r="V40" s="66"/>
      <c r="W40" s="48"/>
      <c r="X40" s="48"/>
      <c r="Y40" s="31"/>
      <c r="Z40" s="35"/>
      <c r="AA40" s="62"/>
      <c r="AB40" s="62"/>
      <c r="AC40" s="62"/>
      <c r="AD40" s="62"/>
      <c r="AE40" s="63"/>
    </row>
    <row r="41" spans="1:31" ht="18" customHeight="1">
      <c r="B41" s="851" t="s">
        <v>34</v>
      </c>
      <c r="C41" s="852"/>
      <c r="D41" s="852"/>
      <c r="E41" s="852"/>
      <c r="F41" s="852"/>
      <c r="G41" s="852"/>
      <c r="H41" s="853"/>
      <c r="I41" s="77"/>
      <c r="J41" s="127">
        <f>J40*0.3</f>
        <v>5048.1048000000001</v>
      </c>
      <c r="P41" s="10"/>
      <c r="Q41" s="56"/>
      <c r="R41" s="13"/>
      <c r="S41" s="46"/>
      <c r="T41" s="40"/>
      <c r="U41" s="39"/>
      <c r="V41" s="30"/>
      <c r="W41" s="72"/>
      <c r="X41" s="72"/>
      <c r="Y41" s="67"/>
      <c r="Z41" s="68"/>
      <c r="AA41" s="62"/>
      <c r="AB41" s="62"/>
      <c r="AC41" s="62"/>
      <c r="AD41" s="62"/>
      <c r="AE41" s="63"/>
    </row>
    <row r="42" spans="1:31" ht="20.25">
      <c r="B42" s="854" t="s">
        <v>32</v>
      </c>
      <c r="C42" s="855"/>
      <c r="D42" s="855"/>
      <c r="E42" s="855"/>
      <c r="F42" s="855"/>
      <c r="G42" s="855"/>
      <c r="H42" s="856"/>
      <c r="I42" s="157"/>
      <c r="J42" s="128">
        <f>SUM(J40:J41)</f>
        <v>21875.120800000001</v>
      </c>
      <c r="P42" s="10"/>
      <c r="Q42" s="60"/>
      <c r="R42" s="49"/>
      <c r="S42" s="50"/>
      <c r="T42" s="51"/>
      <c r="U42" s="27"/>
      <c r="V42" s="52"/>
      <c r="W42" s="53"/>
      <c r="X42" s="53"/>
      <c r="Y42" s="74"/>
      <c r="Z42" s="52"/>
      <c r="AA42" s="62"/>
      <c r="AB42" s="62"/>
      <c r="AC42" s="62"/>
      <c r="AD42" s="62"/>
      <c r="AE42" s="63"/>
    </row>
    <row r="43" spans="1:31" ht="18">
      <c r="B43" s="10"/>
      <c r="C43" s="10"/>
      <c r="D43" s="10"/>
      <c r="E43" s="174"/>
      <c r="F43" s="174"/>
      <c r="G43" s="151"/>
      <c r="H43" s="151"/>
      <c r="I43" s="151"/>
      <c r="J43" s="151"/>
      <c r="P43" s="10"/>
      <c r="Q43" s="56"/>
      <c r="R43" s="13"/>
      <c r="S43" s="50"/>
      <c r="T43" s="51"/>
      <c r="U43" s="27"/>
      <c r="V43" s="52"/>
      <c r="W43" s="53"/>
      <c r="X43" s="53"/>
      <c r="Y43" s="53"/>
      <c r="Z43" s="75"/>
      <c r="AA43" s="62"/>
      <c r="AB43" s="62"/>
      <c r="AC43" s="62"/>
      <c r="AD43" s="62"/>
      <c r="AE43" s="63"/>
    </row>
    <row r="48" spans="1:31" ht="18" customHeight="1">
      <c r="B48" s="857" t="s">
        <v>2</v>
      </c>
      <c r="C48" s="843" t="s">
        <v>3</v>
      </c>
      <c r="D48" s="843" t="s">
        <v>33</v>
      </c>
      <c r="E48" s="841" t="s">
        <v>4</v>
      </c>
      <c r="F48" s="843" t="s">
        <v>0</v>
      </c>
      <c r="G48" s="845" t="s">
        <v>1</v>
      </c>
      <c r="H48" s="846"/>
      <c r="I48" s="846"/>
      <c r="J48" s="847"/>
    </row>
    <row r="49" spans="2:31">
      <c r="B49" s="858"/>
      <c r="C49" s="844"/>
      <c r="D49" s="844"/>
      <c r="E49" s="842"/>
      <c r="F49" s="844"/>
      <c r="G49" s="4" t="s">
        <v>6</v>
      </c>
      <c r="H49" s="4" t="s">
        <v>7</v>
      </c>
      <c r="I49" s="122" t="s">
        <v>15</v>
      </c>
      <c r="J49" s="5" t="s">
        <v>5</v>
      </c>
    </row>
    <row r="50" spans="2:31" ht="15.75">
      <c r="B50" s="156">
        <v>1</v>
      </c>
      <c r="C50" s="109"/>
      <c r="D50" s="260" t="s">
        <v>108</v>
      </c>
      <c r="E50" s="92"/>
      <c r="F50" s="333"/>
      <c r="G50" s="112"/>
      <c r="H50" s="93"/>
      <c r="I50" s="154"/>
      <c r="J50" s="155"/>
      <c r="P50" s="10"/>
      <c r="Q50" s="55"/>
      <c r="R50" s="13"/>
      <c r="S50" s="32"/>
      <c r="T50" s="47"/>
      <c r="U50" s="61"/>
      <c r="V50" s="30"/>
      <c r="W50" s="48"/>
      <c r="X50" s="48"/>
      <c r="Y50" s="31"/>
      <c r="Z50" s="35"/>
      <c r="AA50" s="62"/>
      <c r="AB50" s="62"/>
      <c r="AC50" s="62"/>
      <c r="AD50" s="62"/>
      <c r="AE50" s="63"/>
    </row>
    <row r="51" spans="2:31" ht="15.75">
      <c r="B51" s="133" t="s">
        <v>12</v>
      </c>
      <c r="C51" s="620" t="s">
        <v>338</v>
      </c>
      <c r="D51" s="621" t="s">
        <v>339</v>
      </c>
      <c r="E51" s="622" t="s">
        <v>22</v>
      </c>
      <c r="F51" s="626">
        <v>5</v>
      </c>
      <c r="G51" s="623">
        <v>0</v>
      </c>
      <c r="H51" s="623">
        <v>281.60000000000002</v>
      </c>
      <c r="I51" s="115">
        <f t="shared" ref="I51:I53" si="3">SUM(H51,G51)</f>
        <v>281.60000000000002</v>
      </c>
      <c r="J51" s="131">
        <f>SUM(I51*F51)</f>
        <v>1408</v>
      </c>
      <c r="P51" s="10"/>
      <c r="Q51" s="55"/>
      <c r="R51" s="13"/>
      <c r="S51" s="32"/>
      <c r="T51" s="47"/>
      <c r="U51" s="61"/>
      <c r="V51" s="30"/>
      <c r="W51" s="48"/>
      <c r="X51" s="48"/>
      <c r="Y51" s="31"/>
      <c r="Z51" s="35"/>
      <c r="AA51" s="62"/>
      <c r="AB51" s="62"/>
      <c r="AC51" s="62"/>
      <c r="AD51" s="62"/>
      <c r="AE51" s="63"/>
    </row>
    <row r="52" spans="2:31" ht="15.75">
      <c r="B52" s="133" t="s">
        <v>13</v>
      </c>
      <c r="C52" s="620" t="s">
        <v>340</v>
      </c>
      <c r="D52" s="621" t="s">
        <v>341</v>
      </c>
      <c r="E52" s="622" t="s">
        <v>14</v>
      </c>
      <c r="F52" s="626">
        <v>4</v>
      </c>
      <c r="G52" s="623">
        <v>0</v>
      </c>
      <c r="H52" s="623">
        <v>5.46</v>
      </c>
      <c r="I52" s="115">
        <f t="shared" si="3"/>
        <v>5.46</v>
      </c>
      <c r="J52" s="131">
        <f>SUM(I52*F52)</f>
        <v>21.84</v>
      </c>
      <c r="P52" s="10"/>
      <c r="Q52" s="55"/>
      <c r="R52" s="13"/>
      <c r="S52" s="32"/>
      <c r="T52" s="47"/>
      <c r="U52" s="61"/>
      <c r="V52" s="30"/>
      <c r="W52" s="48"/>
      <c r="X52" s="48"/>
      <c r="Y52" s="31"/>
      <c r="Z52" s="35"/>
      <c r="AA52" s="62"/>
      <c r="AB52" s="62"/>
      <c r="AC52" s="62"/>
      <c r="AD52" s="62"/>
      <c r="AE52" s="63"/>
    </row>
    <row r="53" spans="2:31" ht="15.75">
      <c r="B53" s="133" t="s">
        <v>20</v>
      </c>
      <c r="C53" s="620" t="s">
        <v>337</v>
      </c>
      <c r="D53" s="621" t="s">
        <v>125</v>
      </c>
      <c r="E53" s="622" t="s">
        <v>21</v>
      </c>
      <c r="F53" s="626">
        <v>3</v>
      </c>
      <c r="G53" s="623">
        <v>0</v>
      </c>
      <c r="H53" s="623">
        <v>8.44</v>
      </c>
      <c r="I53" s="115">
        <f t="shared" si="3"/>
        <v>8.44</v>
      </c>
      <c r="J53" s="131">
        <f>SUM(I53*F53)</f>
        <v>25.32</v>
      </c>
      <c r="P53" s="10"/>
      <c r="Q53" s="55"/>
      <c r="R53" s="13"/>
      <c r="S53" s="32"/>
      <c r="T53" s="47"/>
      <c r="U53" s="61"/>
      <c r="V53" s="30"/>
      <c r="W53" s="48"/>
      <c r="X53" s="48"/>
      <c r="Y53" s="31"/>
      <c r="Z53" s="35"/>
      <c r="AA53" s="62"/>
      <c r="AB53" s="62"/>
      <c r="AC53" s="62"/>
      <c r="AD53" s="62"/>
      <c r="AE53" s="63"/>
    </row>
    <row r="54" spans="2:31" ht="15.75">
      <c r="B54" s="133"/>
      <c r="C54" s="108"/>
      <c r="D54" s="80"/>
      <c r="E54" s="152"/>
      <c r="F54" s="177"/>
      <c r="G54" s="105"/>
      <c r="H54" s="113"/>
      <c r="I54" s="103" t="s">
        <v>23</v>
      </c>
      <c r="J54" s="153">
        <f>SUM(J51:J53)</f>
        <v>1455.1599999999999</v>
      </c>
      <c r="P54" s="10"/>
      <c r="Q54" s="55"/>
      <c r="R54" s="13"/>
      <c r="S54" s="32"/>
      <c r="T54" s="47"/>
      <c r="U54" s="61"/>
      <c r="V54" s="30"/>
      <c r="W54" s="48"/>
      <c r="X54" s="48"/>
      <c r="Y54" s="31"/>
      <c r="Z54" s="35"/>
      <c r="AA54" s="62"/>
      <c r="AB54" s="62"/>
      <c r="AC54" s="62"/>
      <c r="AD54" s="62"/>
      <c r="AE54" s="63"/>
    </row>
    <row r="55" spans="2:31" ht="15.75">
      <c r="B55" s="285">
        <v>2</v>
      </c>
      <c r="C55" s="117"/>
      <c r="D55" s="96" t="s">
        <v>109</v>
      </c>
      <c r="E55" s="94"/>
      <c r="F55" s="182"/>
      <c r="G55" s="205"/>
      <c r="H55" s="95"/>
      <c r="I55" s="240"/>
      <c r="J55" s="143"/>
      <c r="P55" s="10"/>
      <c r="Q55" s="55"/>
      <c r="R55" s="13"/>
      <c r="S55" s="32"/>
      <c r="T55" s="47"/>
      <c r="U55" s="27"/>
      <c r="V55" s="34"/>
      <c r="W55" s="48"/>
      <c r="X55" s="48"/>
      <c r="Y55" s="31"/>
      <c r="Z55" s="35"/>
      <c r="AA55" s="62"/>
      <c r="AB55" s="62"/>
      <c r="AC55" s="62"/>
      <c r="AD55" s="62"/>
      <c r="AE55" s="63"/>
    </row>
    <row r="56" spans="2:31" s="63" customFormat="1" ht="15.75">
      <c r="B56" s="287" t="s">
        <v>8</v>
      </c>
      <c r="C56" s="620" t="s">
        <v>382</v>
      </c>
      <c r="D56" s="621" t="s">
        <v>177</v>
      </c>
      <c r="E56" s="622" t="s">
        <v>22</v>
      </c>
      <c r="F56" s="626">
        <v>1</v>
      </c>
      <c r="G56" s="873">
        <v>746.15</v>
      </c>
      <c r="H56" s="873">
        <v>231.03</v>
      </c>
      <c r="I56" s="873">
        <v>977.18</v>
      </c>
      <c r="J56" s="137">
        <f>I56*F56</f>
        <v>977.18</v>
      </c>
      <c r="P56" s="62"/>
      <c r="Q56" s="202"/>
      <c r="R56" s="203"/>
      <c r="S56" s="47"/>
      <c r="T56" s="47"/>
      <c r="U56" s="27"/>
      <c r="V56" s="34"/>
      <c r="W56" s="48"/>
      <c r="X56" s="48"/>
      <c r="Y56" s="31"/>
      <c r="Z56" s="35"/>
      <c r="AA56" s="62"/>
      <c r="AB56" s="62"/>
      <c r="AC56" s="62"/>
      <c r="AD56" s="62"/>
    </row>
    <row r="57" spans="2:31" ht="15.75">
      <c r="B57" s="287" t="s">
        <v>9</v>
      </c>
      <c r="C57" s="620" t="s">
        <v>353</v>
      </c>
      <c r="D57" s="621" t="s">
        <v>354</v>
      </c>
      <c r="E57" s="622" t="s">
        <v>21</v>
      </c>
      <c r="F57" s="626">
        <v>73</v>
      </c>
      <c r="G57" s="873">
        <v>6.14</v>
      </c>
      <c r="H57" s="873">
        <v>13.94</v>
      </c>
      <c r="I57" s="873">
        <v>20.079999999999998</v>
      </c>
      <c r="J57" s="137">
        <f t="shared" ref="J57:J73" si="4">I57*F57</f>
        <v>1465.84</v>
      </c>
      <c r="P57" s="10"/>
      <c r="Q57" s="55"/>
      <c r="R57" s="13"/>
      <c r="S57" s="14"/>
      <c r="T57" s="64"/>
      <c r="U57" s="65"/>
      <c r="V57" s="66"/>
      <c r="W57" s="35"/>
      <c r="X57" s="35"/>
      <c r="Y57" s="67"/>
      <c r="Z57" s="68"/>
      <c r="AA57" s="62"/>
      <c r="AB57" s="62"/>
      <c r="AC57" s="62"/>
      <c r="AD57" s="62"/>
      <c r="AE57" s="63"/>
    </row>
    <row r="58" spans="2:31" ht="30">
      <c r="B58" s="287" t="s">
        <v>10</v>
      </c>
      <c r="C58" s="620" t="s">
        <v>357</v>
      </c>
      <c r="D58" s="3" t="s">
        <v>244</v>
      </c>
      <c r="E58" s="11" t="s">
        <v>21</v>
      </c>
      <c r="F58" s="253">
        <v>47</v>
      </c>
      <c r="G58" s="873">
        <v>4.5999999999999996</v>
      </c>
      <c r="H58" s="873">
        <v>10.19</v>
      </c>
      <c r="I58" s="873">
        <v>14.79</v>
      </c>
      <c r="J58" s="137">
        <f t="shared" si="4"/>
        <v>695.13</v>
      </c>
      <c r="P58" s="10"/>
      <c r="Q58" s="55"/>
      <c r="R58" s="13"/>
      <c r="S58" s="14"/>
      <c r="T58" s="64"/>
      <c r="U58" s="65"/>
      <c r="V58" s="66"/>
      <c r="W58" s="35"/>
      <c r="X58" s="35"/>
      <c r="Y58" s="67"/>
      <c r="Z58" s="68"/>
      <c r="AA58" s="62"/>
      <c r="AB58" s="62"/>
      <c r="AC58" s="62"/>
      <c r="AD58" s="62"/>
      <c r="AE58" s="63"/>
    </row>
    <row r="59" spans="2:31" ht="15.75">
      <c r="B59" s="287" t="s">
        <v>11</v>
      </c>
      <c r="C59" s="620" t="s">
        <v>383</v>
      </c>
      <c r="D59" s="621" t="s">
        <v>135</v>
      </c>
      <c r="E59" s="622" t="s">
        <v>21</v>
      </c>
      <c r="F59" s="626">
        <v>87</v>
      </c>
      <c r="G59" s="873">
        <v>4.8499999999999996</v>
      </c>
      <c r="H59" s="873">
        <v>0</v>
      </c>
      <c r="I59" s="873">
        <v>4.8499999999999996</v>
      </c>
      <c r="J59" s="137">
        <f t="shared" si="4"/>
        <v>421.95</v>
      </c>
      <c r="P59" s="10"/>
      <c r="Q59" s="55"/>
      <c r="R59" s="13"/>
      <c r="S59" s="14"/>
      <c r="T59" s="64"/>
      <c r="U59" s="65"/>
      <c r="V59" s="66"/>
      <c r="W59" s="35"/>
      <c r="X59" s="35"/>
      <c r="Y59" s="67"/>
      <c r="Z59" s="68"/>
      <c r="AA59" s="62"/>
      <c r="AB59" s="62"/>
      <c r="AC59" s="62"/>
      <c r="AD59" s="62"/>
      <c r="AE59" s="63"/>
    </row>
    <row r="60" spans="2:31" ht="30">
      <c r="B60" s="287" t="s">
        <v>35</v>
      </c>
      <c r="C60" s="777" t="s">
        <v>475</v>
      </c>
      <c r="D60" s="874" t="s">
        <v>476</v>
      </c>
      <c r="E60" s="622" t="s">
        <v>21</v>
      </c>
      <c r="F60" s="626">
        <v>3</v>
      </c>
      <c r="G60" s="873">
        <v>50.46</v>
      </c>
      <c r="H60" s="873">
        <v>16.510000000000002</v>
      </c>
      <c r="I60" s="873">
        <v>66.97</v>
      </c>
      <c r="J60" s="137">
        <f t="shared" si="4"/>
        <v>200.91</v>
      </c>
      <c r="P60" s="10"/>
      <c r="Q60" s="55"/>
      <c r="R60" s="13"/>
      <c r="S60" s="14"/>
      <c r="T60" s="64"/>
      <c r="U60" s="65"/>
      <c r="V60" s="66"/>
      <c r="W60" s="35"/>
      <c r="X60" s="35"/>
      <c r="Y60" s="67"/>
      <c r="Z60" s="68"/>
      <c r="AA60" s="62"/>
      <c r="AB60" s="62"/>
      <c r="AC60" s="62"/>
      <c r="AD60" s="62"/>
      <c r="AE60" s="63"/>
    </row>
    <row r="61" spans="2:31" ht="15.75">
      <c r="B61" s="287" t="s">
        <v>58</v>
      </c>
      <c r="C61" s="620" t="s">
        <v>370</v>
      </c>
      <c r="D61" s="621" t="s">
        <v>371</v>
      </c>
      <c r="E61" s="622" t="s">
        <v>21</v>
      </c>
      <c r="F61" s="626">
        <v>4</v>
      </c>
      <c r="G61" s="873">
        <v>875.81</v>
      </c>
      <c r="H61" s="873">
        <v>64.8</v>
      </c>
      <c r="I61" s="873">
        <v>940.61</v>
      </c>
      <c r="J61" s="137">
        <f t="shared" si="4"/>
        <v>3762.44</v>
      </c>
      <c r="P61" s="10"/>
      <c r="Q61" s="55"/>
      <c r="R61" s="13"/>
      <c r="S61" s="14"/>
      <c r="T61" s="64"/>
      <c r="U61" s="65"/>
      <c r="V61" s="66"/>
      <c r="W61" s="35"/>
      <c r="X61" s="35"/>
      <c r="Y61" s="67"/>
      <c r="Z61" s="68"/>
      <c r="AA61" s="62"/>
      <c r="AB61" s="62"/>
      <c r="AC61" s="62"/>
      <c r="AD61" s="62"/>
      <c r="AE61" s="63"/>
    </row>
    <row r="62" spans="2:31" ht="15.75">
      <c r="B62" s="287" t="s">
        <v>59</v>
      </c>
      <c r="C62" s="620" t="s">
        <v>372</v>
      </c>
      <c r="D62" s="621" t="s">
        <v>132</v>
      </c>
      <c r="E62" s="622" t="s">
        <v>14</v>
      </c>
      <c r="F62" s="626">
        <v>4</v>
      </c>
      <c r="G62" s="873">
        <v>151.22999999999999</v>
      </c>
      <c r="H62" s="873">
        <v>18.02</v>
      </c>
      <c r="I62" s="873">
        <v>169.25</v>
      </c>
      <c r="J62" s="137">
        <f t="shared" si="4"/>
        <v>677</v>
      </c>
      <c r="P62" s="10"/>
      <c r="Q62" s="55"/>
      <c r="R62" s="13"/>
      <c r="S62" s="14"/>
      <c r="T62" s="64"/>
      <c r="U62" s="65"/>
      <c r="V62" s="66"/>
      <c r="W62" s="35"/>
      <c r="X62" s="35"/>
      <c r="Y62" s="67"/>
      <c r="Z62" s="68"/>
      <c r="AA62" s="62"/>
      <c r="AB62" s="62"/>
      <c r="AC62" s="62"/>
      <c r="AD62" s="62"/>
      <c r="AE62" s="63"/>
    </row>
    <row r="63" spans="2:31" ht="15.75">
      <c r="B63" s="287" t="s">
        <v>60</v>
      </c>
      <c r="C63" s="620" t="s">
        <v>373</v>
      </c>
      <c r="D63" s="621" t="s">
        <v>130</v>
      </c>
      <c r="E63" s="622" t="s">
        <v>14</v>
      </c>
      <c r="F63" s="626">
        <v>4</v>
      </c>
      <c r="G63" s="873">
        <v>107.24</v>
      </c>
      <c r="H63" s="873">
        <v>13.65</v>
      </c>
      <c r="I63" s="873">
        <v>120.89</v>
      </c>
      <c r="J63" s="137">
        <f t="shared" si="4"/>
        <v>483.56</v>
      </c>
      <c r="P63" s="10"/>
      <c r="Q63" s="55"/>
      <c r="R63" s="13"/>
      <c r="S63" s="14"/>
      <c r="T63" s="64"/>
      <c r="U63" s="65"/>
      <c r="V63" s="66"/>
      <c r="W63" s="35"/>
      <c r="X63" s="35"/>
      <c r="Y63" s="67"/>
      <c r="Z63" s="68"/>
      <c r="AA63" s="62"/>
      <c r="AB63" s="62"/>
      <c r="AC63" s="62"/>
      <c r="AD63" s="62"/>
      <c r="AE63" s="63"/>
    </row>
    <row r="64" spans="2:31" ht="15.95" customHeight="1">
      <c r="B64" s="287" t="s">
        <v>61</v>
      </c>
      <c r="C64" s="620" t="s">
        <v>374</v>
      </c>
      <c r="D64" s="621" t="s">
        <v>375</v>
      </c>
      <c r="E64" s="622" t="s">
        <v>14</v>
      </c>
      <c r="F64" s="626">
        <v>4</v>
      </c>
      <c r="G64" s="873">
        <v>8.4</v>
      </c>
      <c r="H64" s="873">
        <v>14.42</v>
      </c>
      <c r="I64" s="873">
        <v>22.82</v>
      </c>
      <c r="J64" s="137">
        <f t="shared" si="4"/>
        <v>91.28</v>
      </c>
      <c r="P64" s="10"/>
      <c r="Q64" s="55"/>
      <c r="R64" s="13"/>
      <c r="S64" s="14"/>
      <c r="T64" s="64"/>
      <c r="U64" s="65"/>
      <c r="V64" s="66"/>
      <c r="W64" s="35"/>
      <c r="X64" s="35"/>
      <c r="Y64" s="67"/>
      <c r="Z64" s="68"/>
      <c r="AA64" s="62"/>
      <c r="AB64" s="62"/>
      <c r="AC64" s="62"/>
      <c r="AD64" s="62"/>
      <c r="AE64" s="63"/>
    </row>
    <row r="65" spans="1:31" ht="30">
      <c r="B65" s="287" t="s">
        <v>62</v>
      </c>
      <c r="C65" s="270" t="s">
        <v>136</v>
      </c>
      <c r="D65" s="210" t="s">
        <v>205</v>
      </c>
      <c r="E65" s="274" t="s">
        <v>14</v>
      </c>
      <c r="F65" s="227">
        <v>4</v>
      </c>
      <c r="G65" s="276">
        <v>810</v>
      </c>
      <c r="H65" s="276">
        <v>0</v>
      </c>
      <c r="I65" s="115">
        <f t="shared" ref="I65:I69" si="5">SUM(H65,G65)</f>
        <v>810</v>
      </c>
      <c r="J65" s="137">
        <f t="shared" si="4"/>
        <v>3240</v>
      </c>
      <c r="P65" s="10"/>
      <c r="Q65" s="55"/>
      <c r="R65" s="13"/>
      <c r="S65" s="14"/>
      <c r="T65" s="64"/>
      <c r="U65" s="65"/>
      <c r="V65" s="66"/>
      <c r="W65" s="35"/>
      <c r="X65" s="35"/>
      <c r="Y65" s="67"/>
      <c r="Z65" s="68"/>
      <c r="AA65" s="62"/>
      <c r="AB65" s="62"/>
      <c r="AC65" s="62"/>
      <c r="AD65" s="62"/>
      <c r="AE65" s="63"/>
    </row>
    <row r="66" spans="1:31" ht="15.75">
      <c r="B66" s="287" t="s">
        <v>63</v>
      </c>
      <c r="C66" s="279" t="s">
        <v>136</v>
      </c>
      <c r="D66" s="281" t="s">
        <v>140</v>
      </c>
      <c r="E66" s="274" t="s">
        <v>14</v>
      </c>
      <c r="F66" s="282">
        <v>4</v>
      </c>
      <c r="G66" s="314">
        <v>45</v>
      </c>
      <c r="H66" s="314">
        <v>0</v>
      </c>
      <c r="I66" s="115">
        <f t="shared" si="5"/>
        <v>45</v>
      </c>
      <c r="J66" s="137">
        <f t="shared" si="4"/>
        <v>180</v>
      </c>
      <c r="P66" s="10"/>
      <c r="Q66" s="55"/>
      <c r="R66" s="13"/>
      <c r="S66" s="14"/>
      <c r="T66" s="64"/>
      <c r="U66" s="65"/>
      <c r="V66" s="66"/>
      <c r="W66" s="35"/>
      <c r="X66" s="35"/>
      <c r="Y66" s="67"/>
      <c r="Z66" s="68"/>
      <c r="AA66" s="62"/>
      <c r="AB66" s="62"/>
      <c r="AC66" s="62"/>
      <c r="AD66" s="62"/>
      <c r="AE66" s="63"/>
    </row>
    <row r="67" spans="1:31" ht="15.75">
      <c r="B67" s="287" t="s">
        <v>64</v>
      </c>
      <c r="C67" s="280" t="s">
        <v>136</v>
      </c>
      <c r="D67" s="278" t="s">
        <v>141</v>
      </c>
      <c r="E67" s="274" t="s">
        <v>14</v>
      </c>
      <c r="F67" s="282">
        <v>4</v>
      </c>
      <c r="G67" s="314">
        <v>88</v>
      </c>
      <c r="H67" s="314">
        <v>0</v>
      </c>
      <c r="I67" s="115">
        <f t="shared" si="5"/>
        <v>88</v>
      </c>
      <c r="J67" s="137">
        <f t="shared" si="4"/>
        <v>352</v>
      </c>
      <c r="P67" s="10"/>
      <c r="Q67" s="55"/>
      <c r="R67" s="13"/>
      <c r="S67" s="14"/>
      <c r="T67" s="64"/>
      <c r="U67" s="65"/>
      <c r="V67" s="66"/>
      <c r="W67" s="35"/>
      <c r="X67" s="35"/>
      <c r="Y67" s="67"/>
      <c r="Z67" s="68"/>
      <c r="AA67" s="62"/>
      <c r="AB67" s="62"/>
      <c r="AC67" s="62"/>
      <c r="AD67" s="62"/>
      <c r="AE67" s="63"/>
    </row>
    <row r="68" spans="1:31" ht="15.75">
      <c r="B68" s="287" t="s">
        <v>154</v>
      </c>
      <c r="C68" s="270" t="s">
        <v>136</v>
      </c>
      <c r="D68" s="277" t="s">
        <v>142</v>
      </c>
      <c r="E68" s="274" t="s">
        <v>14</v>
      </c>
      <c r="F68" s="282">
        <v>8</v>
      </c>
      <c r="G68" s="314">
        <v>61</v>
      </c>
      <c r="H68" s="314">
        <v>0</v>
      </c>
      <c r="I68" s="115">
        <f t="shared" si="5"/>
        <v>61</v>
      </c>
      <c r="J68" s="137">
        <f t="shared" si="4"/>
        <v>488</v>
      </c>
      <c r="P68" s="10"/>
      <c r="Q68" s="55"/>
      <c r="R68" s="13"/>
      <c r="S68" s="14"/>
      <c r="T68" s="64"/>
      <c r="U68" s="65"/>
      <c r="V68" s="66"/>
      <c r="W68" s="35"/>
      <c r="X68" s="35"/>
      <c r="Y68" s="67"/>
      <c r="Z68" s="68"/>
      <c r="AA68" s="62"/>
      <c r="AB68" s="62"/>
      <c r="AC68" s="62"/>
      <c r="AD68" s="62"/>
      <c r="AE68" s="63"/>
    </row>
    <row r="69" spans="1:31" ht="15.75">
      <c r="B69" s="287" t="s">
        <v>155</v>
      </c>
      <c r="C69" s="284" t="s">
        <v>136</v>
      </c>
      <c r="D69" s="277" t="s">
        <v>143</v>
      </c>
      <c r="E69" s="274" t="s">
        <v>14</v>
      </c>
      <c r="F69" s="296">
        <v>4</v>
      </c>
      <c r="G69" s="315">
        <v>49</v>
      </c>
      <c r="H69" s="315">
        <v>0</v>
      </c>
      <c r="I69" s="115">
        <f t="shared" si="5"/>
        <v>49</v>
      </c>
      <c r="J69" s="137">
        <f t="shared" si="4"/>
        <v>196</v>
      </c>
      <c r="P69" s="10"/>
      <c r="Q69" s="55"/>
      <c r="R69" s="13"/>
      <c r="S69" s="14"/>
      <c r="T69" s="64"/>
      <c r="U69" s="65"/>
      <c r="V69" s="66"/>
      <c r="W69" s="35"/>
      <c r="X69" s="35"/>
      <c r="Y69" s="67"/>
      <c r="Z69" s="68"/>
      <c r="AA69" s="62"/>
      <c r="AB69" s="62"/>
      <c r="AC69" s="62"/>
      <c r="AD69" s="62"/>
      <c r="AE69" s="63"/>
    </row>
    <row r="70" spans="1:31" ht="15.75">
      <c r="B70" s="287" t="s">
        <v>162</v>
      </c>
      <c r="C70" s="620" t="s">
        <v>364</v>
      </c>
      <c r="D70" s="621" t="s">
        <v>365</v>
      </c>
      <c r="E70" s="622" t="s">
        <v>21</v>
      </c>
      <c r="F70" s="626">
        <v>0.8</v>
      </c>
      <c r="G70" s="873">
        <v>439.83</v>
      </c>
      <c r="H70" s="873">
        <v>61.7</v>
      </c>
      <c r="I70" s="873">
        <v>501.53</v>
      </c>
      <c r="J70" s="137">
        <f t="shared" si="4"/>
        <v>401.22399999999999</v>
      </c>
      <c r="P70" s="10"/>
      <c r="Q70" s="55"/>
      <c r="R70" s="13"/>
      <c r="S70" s="14"/>
      <c r="T70" s="64"/>
      <c r="U70" s="65"/>
      <c r="V70" s="66"/>
      <c r="W70" s="35"/>
      <c r="X70" s="35"/>
      <c r="Y70" s="67"/>
      <c r="Z70" s="68"/>
      <c r="AA70" s="62"/>
      <c r="AB70" s="62"/>
      <c r="AC70" s="62"/>
      <c r="AD70" s="62"/>
      <c r="AE70" s="63"/>
    </row>
    <row r="71" spans="1:31" ht="15.75">
      <c r="B71" s="287" t="s">
        <v>163</v>
      </c>
      <c r="C71" s="620" t="s">
        <v>367</v>
      </c>
      <c r="D71" s="621" t="s">
        <v>368</v>
      </c>
      <c r="E71" s="622" t="s">
        <v>21</v>
      </c>
      <c r="F71" s="626">
        <v>0.8</v>
      </c>
      <c r="G71" s="873">
        <v>9.76</v>
      </c>
      <c r="H71" s="873">
        <v>19.53</v>
      </c>
      <c r="I71" s="873">
        <v>29.29</v>
      </c>
      <c r="J71" s="137">
        <f t="shared" si="4"/>
        <v>23.432000000000002</v>
      </c>
      <c r="P71" s="10"/>
      <c r="Q71" s="55"/>
      <c r="R71" s="13"/>
      <c r="S71" s="14"/>
      <c r="T71" s="64"/>
      <c r="U71" s="65"/>
      <c r="V71" s="66"/>
      <c r="W71" s="35"/>
      <c r="X71" s="35"/>
      <c r="Y71" s="67"/>
      <c r="Z71" s="68"/>
      <c r="AA71" s="62"/>
      <c r="AB71" s="62"/>
      <c r="AC71" s="62"/>
      <c r="AD71" s="62"/>
      <c r="AE71" s="63"/>
    </row>
    <row r="72" spans="1:31" ht="15.95" customHeight="1">
      <c r="B72" s="287" t="s">
        <v>164</v>
      </c>
      <c r="C72" s="620" t="s">
        <v>384</v>
      </c>
      <c r="D72" s="621" t="s">
        <v>385</v>
      </c>
      <c r="E72" s="622" t="s">
        <v>14</v>
      </c>
      <c r="F72" s="626">
        <v>3</v>
      </c>
      <c r="G72" s="873">
        <v>264.31</v>
      </c>
      <c r="H72" s="873">
        <v>15.7</v>
      </c>
      <c r="I72" s="873">
        <v>280.01</v>
      </c>
      <c r="J72" s="137">
        <f t="shared" si="4"/>
        <v>840.03</v>
      </c>
      <c r="P72" s="10"/>
      <c r="Q72" s="55"/>
      <c r="R72" s="13"/>
      <c r="S72" s="14"/>
      <c r="T72" s="64"/>
      <c r="U72" s="65"/>
      <c r="V72" s="66"/>
      <c r="W72" s="35"/>
      <c r="X72" s="35"/>
      <c r="Y72" s="67"/>
      <c r="Z72" s="68"/>
      <c r="AA72" s="62"/>
      <c r="AB72" s="62"/>
      <c r="AC72" s="62"/>
      <c r="AD72" s="62"/>
      <c r="AE72" s="63"/>
    </row>
    <row r="73" spans="1:31" ht="15.95" customHeight="1">
      <c r="B73" s="287" t="s">
        <v>165</v>
      </c>
      <c r="C73" s="620" t="s">
        <v>376</v>
      </c>
      <c r="D73" s="621" t="s">
        <v>377</v>
      </c>
      <c r="E73" s="622" t="s">
        <v>14</v>
      </c>
      <c r="F73" s="626">
        <v>1</v>
      </c>
      <c r="G73" s="873">
        <v>147.68</v>
      </c>
      <c r="H73" s="873">
        <v>2.66</v>
      </c>
      <c r="I73" s="873">
        <v>150.34</v>
      </c>
      <c r="J73" s="137">
        <f t="shared" si="4"/>
        <v>150.34</v>
      </c>
      <c r="P73" s="10"/>
      <c r="Q73" s="55"/>
      <c r="R73" s="13"/>
      <c r="S73" s="14"/>
      <c r="T73" s="64"/>
      <c r="U73" s="65"/>
      <c r="V73" s="66"/>
      <c r="W73" s="35"/>
      <c r="X73" s="35"/>
      <c r="Y73" s="67"/>
      <c r="Z73" s="68"/>
      <c r="AA73" s="62"/>
      <c r="AB73" s="62"/>
      <c r="AC73" s="62"/>
      <c r="AD73" s="62"/>
      <c r="AE73" s="63"/>
    </row>
    <row r="74" spans="1:31" ht="15.75">
      <c r="B74" s="107"/>
      <c r="C74" s="269"/>
      <c r="D74" s="266"/>
      <c r="E74" s="267"/>
      <c r="F74" s="268"/>
      <c r="G74" s="187"/>
      <c r="H74" s="188"/>
      <c r="I74" s="104" t="s">
        <v>24</v>
      </c>
      <c r="J74" s="142">
        <f>SUM(J56:J73)</f>
        <v>14646.316000000003</v>
      </c>
      <c r="P74" s="10"/>
      <c r="Q74" s="57"/>
      <c r="R74" s="37"/>
      <c r="S74" s="14"/>
      <c r="T74" s="70"/>
      <c r="U74" s="65"/>
      <c r="V74" s="66"/>
      <c r="W74" s="35"/>
      <c r="X74" s="35"/>
      <c r="Y74" s="31"/>
      <c r="Z74" s="35"/>
      <c r="AA74" s="62"/>
      <c r="AB74" s="62"/>
      <c r="AC74" s="62"/>
      <c r="AD74" s="62"/>
      <c r="AE74" s="63"/>
    </row>
    <row r="75" spans="1:31" ht="15.75">
      <c r="A75" s="10"/>
      <c r="B75" s="139">
        <v>3</v>
      </c>
      <c r="C75" s="101"/>
      <c r="D75" s="147" t="s">
        <v>41</v>
      </c>
      <c r="E75" s="99"/>
      <c r="F75" s="184"/>
      <c r="G75" s="100"/>
      <c r="H75" s="120"/>
      <c r="I75" s="98"/>
      <c r="J75" s="143"/>
      <c r="P75" s="10"/>
      <c r="Q75" s="59"/>
      <c r="R75" s="38"/>
      <c r="S75" s="32"/>
      <c r="T75" s="47"/>
      <c r="U75" s="45"/>
      <c r="V75" s="44"/>
      <c r="W75" s="48"/>
      <c r="X75" s="48"/>
      <c r="Y75" s="31"/>
      <c r="Z75" s="35"/>
      <c r="AA75" s="62"/>
      <c r="AB75" s="62"/>
      <c r="AC75" s="62"/>
      <c r="AD75" s="62"/>
      <c r="AE75" s="63"/>
    </row>
    <row r="76" spans="1:31" ht="15.75">
      <c r="A76" s="10"/>
      <c r="B76" s="129" t="s">
        <v>25</v>
      </c>
      <c r="C76" s="620" t="s">
        <v>379</v>
      </c>
      <c r="D76" s="621" t="s">
        <v>197</v>
      </c>
      <c r="E76" s="622" t="s">
        <v>22</v>
      </c>
      <c r="F76" s="626">
        <v>1</v>
      </c>
      <c r="G76" s="623">
        <v>0</v>
      </c>
      <c r="H76" s="623">
        <v>35.21</v>
      </c>
      <c r="I76" s="115">
        <f t="shared" ref="I76" si="6">SUM(H76,G76)</f>
        <v>35.21</v>
      </c>
      <c r="J76" s="145">
        <f>I76*F76</f>
        <v>35.21</v>
      </c>
      <c r="N76" s="10"/>
      <c r="O76" s="10"/>
      <c r="P76" s="10"/>
      <c r="Q76" s="59"/>
      <c r="R76" s="38"/>
      <c r="S76" s="46"/>
      <c r="T76" s="40"/>
      <c r="U76" s="39"/>
      <c r="V76" s="30"/>
      <c r="W76" s="72"/>
      <c r="X76" s="72"/>
      <c r="Y76" s="67"/>
      <c r="Z76" s="68"/>
      <c r="AA76" s="62"/>
      <c r="AB76" s="62"/>
      <c r="AC76" s="62"/>
      <c r="AD76" s="62"/>
      <c r="AE76" s="63"/>
    </row>
    <row r="77" spans="1:31" ht="15.75">
      <c r="A77" s="10"/>
      <c r="B77" s="129" t="s">
        <v>26</v>
      </c>
      <c r="C77" s="620" t="s">
        <v>380</v>
      </c>
      <c r="D77" s="621" t="s">
        <v>198</v>
      </c>
      <c r="E77" s="622" t="s">
        <v>22</v>
      </c>
      <c r="F77" s="626">
        <v>1</v>
      </c>
      <c r="G77" s="873">
        <v>72.569999999999993</v>
      </c>
      <c r="H77" s="873">
        <v>16.21</v>
      </c>
      <c r="I77" s="873">
        <v>88.78</v>
      </c>
      <c r="J77" s="145">
        <f>I77*F77</f>
        <v>88.78</v>
      </c>
      <c r="N77" s="10"/>
      <c r="O77" s="10"/>
      <c r="P77" s="10"/>
      <c r="Q77" s="59"/>
      <c r="R77" s="38"/>
      <c r="S77" s="46"/>
      <c r="T77" s="40"/>
      <c r="U77" s="39"/>
      <c r="V77" s="30"/>
      <c r="W77" s="72"/>
      <c r="X77" s="72"/>
      <c r="Y77" s="67"/>
      <c r="Z77" s="68"/>
      <c r="AA77" s="62"/>
      <c r="AB77" s="62"/>
      <c r="AC77" s="62"/>
      <c r="AD77" s="62"/>
      <c r="AE77" s="63"/>
    </row>
    <row r="78" spans="1:31" ht="15.75">
      <c r="A78" s="10"/>
      <c r="B78" s="141"/>
      <c r="C78" s="91"/>
      <c r="D78" s="88"/>
      <c r="E78" s="87"/>
      <c r="F78" s="185"/>
      <c r="G78" s="89"/>
      <c r="H78" s="90"/>
      <c r="I78" s="102" t="s">
        <v>27</v>
      </c>
      <c r="J78" s="134">
        <f>SUM(J76:J77)</f>
        <v>123.99000000000001</v>
      </c>
      <c r="P78" s="10"/>
      <c r="Q78" s="59"/>
      <c r="R78" s="38"/>
      <c r="S78" s="32"/>
      <c r="T78" s="47"/>
      <c r="U78" s="45"/>
      <c r="V78" s="44"/>
      <c r="W78" s="48"/>
      <c r="X78" s="48"/>
      <c r="Y78" s="31"/>
      <c r="Z78" s="35"/>
      <c r="AA78" s="62"/>
      <c r="AB78" s="62"/>
      <c r="AC78" s="62"/>
      <c r="AD78" s="62"/>
      <c r="AE78" s="63"/>
    </row>
    <row r="79" spans="1:31" ht="15.75">
      <c r="A79" s="10"/>
      <c r="B79" s="139">
        <v>4</v>
      </c>
      <c r="C79" s="101"/>
      <c r="D79" s="147" t="s">
        <v>110</v>
      </c>
      <c r="E79" s="99"/>
      <c r="F79" s="184"/>
      <c r="G79" s="100"/>
      <c r="H79" s="120"/>
      <c r="I79" s="98"/>
      <c r="J79" s="143"/>
      <c r="P79" s="10"/>
      <c r="Q79" s="59"/>
      <c r="R79" s="38"/>
      <c r="S79" s="32"/>
      <c r="T79" s="47"/>
      <c r="U79" s="45"/>
      <c r="V79" s="44"/>
      <c r="W79" s="48"/>
      <c r="X79" s="48"/>
      <c r="Y79" s="31"/>
      <c r="Z79" s="35"/>
      <c r="AA79" s="62"/>
      <c r="AB79" s="62"/>
      <c r="AC79" s="62"/>
      <c r="AD79" s="62"/>
      <c r="AE79" s="63"/>
    </row>
    <row r="80" spans="1:31" ht="15.75">
      <c r="A80" s="10"/>
      <c r="B80" s="129" t="s">
        <v>28</v>
      </c>
      <c r="C80" s="620" t="s">
        <v>381</v>
      </c>
      <c r="D80" s="621" t="s">
        <v>31</v>
      </c>
      <c r="E80" s="624" t="s">
        <v>21</v>
      </c>
      <c r="F80" s="626">
        <v>44</v>
      </c>
      <c r="G80" s="625">
        <v>0</v>
      </c>
      <c r="H80" s="625">
        <v>9.85</v>
      </c>
      <c r="I80" s="115">
        <f>SUM(H80,G80)</f>
        <v>9.85</v>
      </c>
      <c r="J80" s="145">
        <f>I80*F80</f>
        <v>433.4</v>
      </c>
      <c r="P80" s="10"/>
      <c r="Q80" s="59"/>
      <c r="R80" s="38"/>
      <c r="S80" s="46"/>
      <c r="T80" s="40"/>
      <c r="U80" s="39"/>
      <c r="V80" s="30"/>
      <c r="W80" s="72"/>
      <c r="X80" s="72"/>
      <c r="Y80" s="67"/>
      <c r="Z80" s="68"/>
      <c r="AA80" s="62"/>
      <c r="AB80" s="62"/>
      <c r="AC80" s="62"/>
      <c r="AD80" s="62"/>
      <c r="AE80" s="63"/>
    </row>
    <row r="81" spans="1:31" ht="15.75">
      <c r="A81" s="10"/>
      <c r="B81" s="141"/>
      <c r="C81" s="91"/>
      <c r="D81" s="88"/>
      <c r="E81" s="87"/>
      <c r="F81" s="185"/>
      <c r="G81" s="89"/>
      <c r="H81" s="90"/>
      <c r="I81" s="102" t="s">
        <v>29</v>
      </c>
      <c r="J81" s="134">
        <f>SUM(J80:J80)</f>
        <v>433.4</v>
      </c>
      <c r="P81" s="10"/>
      <c r="Q81" s="59"/>
      <c r="R81" s="38"/>
      <c r="S81" s="32"/>
      <c r="T81" s="47"/>
      <c r="U81" s="45"/>
      <c r="V81" s="44"/>
      <c r="W81" s="48"/>
      <c r="X81" s="48"/>
      <c r="Y81" s="31"/>
      <c r="Z81" s="35"/>
      <c r="AA81" s="62"/>
      <c r="AB81" s="62"/>
      <c r="AC81" s="62"/>
      <c r="AD81" s="62"/>
      <c r="AE81" s="63"/>
    </row>
    <row r="82" spans="1:31" ht="21.75" customHeight="1">
      <c r="B82" s="848" t="s">
        <v>48</v>
      </c>
      <c r="C82" s="849"/>
      <c r="D82" s="849"/>
      <c r="E82" s="849"/>
      <c r="F82" s="849"/>
      <c r="G82" s="849"/>
      <c r="H82" s="850"/>
      <c r="I82" s="125"/>
      <c r="J82" s="126">
        <f>SUM(J54,J74,J78,J81)</f>
        <v>16658.866000000002</v>
      </c>
      <c r="P82" s="10"/>
      <c r="Q82" s="56"/>
      <c r="R82" s="13"/>
      <c r="S82" s="33"/>
      <c r="T82" s="73"/>
      <c r="U82" s="61"/>
      <c r="V82" s="66"/>
      <c r="W82" s="48"/>
      <c r="X82" s="48"/>
      <c r="Y82" s="31"/>
      <c r="Z82" s="35"/>
      <c r="AA82" s="62"/>
      <c r="AB82" s="62"/>
      <c r="AC82" s="62"/>
      <c r="AD82" s="62"/>
      <c r="AE82" s="63"/>
    </row>
    <row r="83" spans="1:31" ht="18" customHeight="1">
      <c r="B83" s="851" t="s">
        <v>34</v>
      </c>
      <c r="C83" s="852"/>
      <c r="D83" s="852"/>
      <c r="E83" s="852"/>
      <c r="F83" s="852"/>
      <c r="G83" s="852"/>
      <c r="H83" s="853"/>
      <c r="I83" s="77"/>
      <c r="J83" s="127">
        <f>J82*0.3</f>
        <v>4997.6598000000004</v>
      </c>
      <c r="P83" s="10"/>
      <c r="Q83" s="56"/>
      <c r="R83" s="13"/>
      <c r="S83" s="46"/>
      <c r="T83" s="40"/>
      <c r="U83" s="39"/>
      <c r="V83" s="30"/>
      <c r="W83" s="72"/>
      <c r="X83" s="72"/>
      <c r="Y83" s="67"/>
      <c r="Z83" s="68"/>
      <c r="AA83" s="62"/>
      <c r="AB83" s="62"/>
      <c r="AC83" s="62"/>
      <c r="AD83" s="62"/>
      <c r="AE83" s="63"/>
    </row>
    <row r="84" spans="1:31" ht="20.25">
      <c r="B84" s="854" t="s">
        <v>32</v>
      </c>
      <c r="C84" s="855"/>
      <c r="D84" s="855"/>
      <c r="E84" s="855"/>
      <c r="F84" s="855"/>
      <c r="G84" s="855"/>
      <c r="H84" s="856"/>
      <c r="I84" s="157"/>
      <c r="J84" s="128">
        <f>SUM(J82:J83)</f>
        <v>21656.525800000003</v>
      </c>
      <c r="P84" s="10"/>
      <c r="Q84" s="60"/>
      <c r="R84" s="49"/>
      <c r="S84" s="50"/>
      <c r="T84" s="51"/>
      <c r="U84" s="27"/>
      <c r="V84" s="52"/>
      <c r="W84" s="53"/>
      <c r="X84" s="53"/>
      <c r="Y84" s="74"/>
      <c r="Z84" s="52"/>
      <c r="AA84" s="62"/>
      <c r="AB84" s="62"/>
      <c r="AC84" s="62"/>
      <c r="AD84" s="62"/>
      <c r="AE84" s="63"/>
    </row>
    <row r="91" spans="1:31" ht="18" customHeight="1">
      <c r="B91" s="857" t="s">
        <v>2</v>
      </c>
      <c r="C91" s="843" t="s">
        <v>3</v>
      </c>
      <c r="D91" s="843" t="s">
        <v>33</v>
      </c>
      <c r="E91" s="841" t="s">
        <v>4</v>
      </c>
      <c r="F91" s="843" t="s">
        <v>0</v>
      </c>
      <c r="G91" s="845" t="s">
        <v>1</v>
      </c>
      <c r="H91" s="846"/>
      <c r="I91" s="846"/>
      <c r="J91" s="847"/>
    </row>
    <row r="92" spans="1:31">
      <c r="B92" s="858"/>
      <c r="C92" s="844"/>
      <c r="D92" s="844"/>
      <c r="E92" s="842"/>
      <c r="F92" s="844"/>
      <c r="G92" s="4" t="s">
        <v>6</v>
      </c>
      <c r="H92" s="4" t="s">
        <v>7</v>
      </c>
      <c r="I92" s="122" t="s">
        <v>15</v>
      </c>
      <c r="J92" s="5" t="s">
        <v>5</v>
      </c>
    </row>
    <row r="93" spans="1:31" ht="15.75">
      <c r="B93" s="156">
        <v>1</v>
      </c>
      <c r="C93" s="109"/>
      <c r="D93" s="260" t="s">
        <v>108</v>
      </c>
      <c r="E93" s="92"/>
      <c r="F93" s="333"/>
      <c r="G93" s="112"/>
      <c r="H93" s="93"/>
      <c r="I93" s="154"/>
      <c r="J93" s="155"/>
      <c r="P93" s="10"/>
      <c r="Q93" s="55"/>
      <c r="R93" s="13"/>
      <c r="S93" s="32"/>
      <c r="T93" s="47"/>
      <c r="U93" s="61"/>
      <c r="V93" s="30"/>
      <c r="W93" s="48"/>
      <c r="X93" s="48"/>
      <c r="Y93" s="31"/>
      <c r="Z93" s="35"/>
      <c r="AA93" s="62"/>
      <c r="AB93" s="62"/>
      <c r="AC93" s="62"/>
      <c r="AD93" s="62"/>
      <c r="AE93" s="63"/>
    </row>
    <row r="94" spans="1:31" ht="15.75">
      <c r="B94" s="133" t="s">
        <v>12</v>
      </c>
      <c r="C94" s="620" t="s">
        <v>338</v>
      </c>
      <c r="D94" s="621" t="s">
        <v>339</v>
      </c>
      <c r="E94" s="622" t="s">
        <v>22</v>
      </c>
      <c r="F94" s="626">
        <v>5</v>
      </c>
      <c r="G94" s="623">
        <v>0</v>
      </c>
      <c r="H94" s="623">
        <v>281.60000000000002</v>
      </c>
      <c r="I94" s="115">
        <f t="shared" ref="I94:I96" si="7">SUM(H94,G94)</f>
        <v>281.60000000000002</v>
      </c>
      <c r="J94" s="131">
        <f>SUM(I94*F94)</f>
        <v>1408</v>
      </c>
      <c r="P94" s="10"/>
      <c r="Q94" s="55"/>
      <c r="R94" s="13"/>
      <c r="S94" s="32"/>
      <c r="T94" s="47"/>
      <c r="U94" s="61"/>
      <c r="V94" s="30"/>
      <c r="W94" s="48"/>
      <c r="X94" s="48"/>
      <c r="Y94" s="31"/>
      <c r="Z94" s="35"/>
      <c r="AA94" s="62"/>
      <c r="AB94" s="62"/>
      <c r="AC94" s="62"/>
      <c r="AD94" s="62"/>
      <c r="AE94" s="63"/>
    </row>
    <row r="95" spans="1:31" ht="15.75">
      <c r="B95" s="133" t="s">
        <v>13</v>
      </c>
      <c r="C95" s="620" t="s">
        <v>340</v>
      </c>
      <c r="D95" s="621" t="s">
        <v>341</v>
      </c>
      <c r="E95" s="622" t="s">
        <v>14</v>
      </c>
      <c r="F95" s="626">
        <v>4</v>
      </c>
      <c r="G95" s="623">
        <v>0</v>
      </c>
      <c r="H95" s="623">
        <v>5.46</v>
      </c>
      <c r="I95" s="115">
        <f t="shared" si="7"/>
        <v>5.46</v>
      </c>
      <c r="J95" s="131">
        <f>SUM(I95*F95)</f>
        <v>21.84</v>
      </c>
      <c r="P95" s="10"/>
      <c r="Q95" s="55"/>
      <c r="R95" s="13"/>
      <c r="S95" s="32"/>
      <c r="T95" s="47"/>
      <c r="U95" s="61"/>
      <c r="V95" s="30"/>
      <c r="W95" s="48"/>
      <c r="X95" s="48"/>
      <c r="Y95" s="31"/>
      <c r="Z95" s="35"/>
      <c r="AA95" s="62"/>
      <c r="AB95" s="62"/>
      <c r="AC95" s="62"/>
      <c r="AD95" s="62"/>
      <c r="AE95" s="63"/>
    </row>
    <row r="96" spans="1:31" ht="15.75">
      <c r="B96" s="133" t="s">
        <v>20</v>
      </c>
      <c r="C96" s="620" t="s">
        <v>337</v>
      </c>
      <c r="D96" s="621" t="s">
        <v>125</v>
      </c>
      <c r="E96" s="622" t="s">
        <v>21</v>
      </c>
      <c r="F96" s="626">
        <v>3</v>
      </c>
      <c r="G96" s="623">
        <v>0</v>
      </c>
      <c r="H96" s="623">
        <v>8.44</v>
      </c>
      <c r="I96" s="115">
        <f t="shared" si="7"/>
        <v>8.44</v>
      </c>
      <c r="J96" s="131">
        <f>SUM(I96*F96)</f>
        <v>25.32</v>
      </c>
      <c r="P96" s="10"/>
      <c r="Q96" s="55"/>
      <c r="R96" s="13"/>
      <c r="S96" s="32"/>
      <c r="T96" s="47"/>
      <c r="U96" s="61"/>
      <c r="V96" s="30"/>
      <c r="W96" s="48"/>
      <c r="X96" s="48"/>
      <c r="Y96" s="31"/>
      <c r="Z96" s="35"/>
      <c r="AA96" s="62"/>
      <c r="AB96" s="62"/>
      <c r="AC96" s="62"/>
      <c r="AD96" s="62"/>
      <c r="AE96" s="63"/>
    </row>
    <row r="97" spans="2:31" ht="15.75">
      <c r="B97" s="133"/>
      <c r="C97" s="108"/>
      <c r="D97" s="80"/>
      <c r="E97" s="152"/>
      <c r="F97" s="177"/>
      <c r="G97" s="105"/>
      <c r="H97" s="113"/>
      <c r="I97" s="103" t="s">
        <v>23</v>
      </c>
      <c r="J97" s="153">
        <f>SUM(J94:J96)</f>
        <v>1455.1599999999999</v>
      </c>
      <c r="P97" s="10"/>
      <c r="Q97" s="55"/>
      <c r="R97" s="13"/>
      <c r="S97" s="32"/>
      <c r="T97" s="47"/>
      <c r="U97" s="61"/>
      <c r="V97" s="30"/>
      <c r="W97" s="48"/>
      <c r="X97" s="48"/>
      <c r="Y97" s="31"/>
      <c r="Z97" s="35"/>
      <c r="AA97" s="62"/>
      <c r="AB97" s="62"/>
      <c r="AC97" s="62"/>
      <c r="AD97" s="62"/>
      <c r="AE97" s="63"/>
    </row>
    <row r="98" spans="2:31" ht="15.75">
      <c r="B98" s="285">
        <v>2</v>
      </c>
      <c r="C98" s="117"/>
      <c r="D98" s="96" t="s">
        <v>109</v>
      </c>
      <c r="E98" s="94"/>
      <c r="F98" s="182"/>
      <c r="G98" s="205"/>
      <c r="H98" s="95"/>
      <c r="I98" s="240"/>
      <c r="J98" s="143"/>
      <c r="P98" s="10"/>
      <c r="Q98" s="55"/>
      <c r="R98" s="13"/>
      <c r="S98" s="32"/>
      <c r="T98" s="47"/>
      <c r="U98" s="27"/>
      <c r="V98" s="34"/>
      <c r="W98" s="48"/>
      <c r="X98" s="48"/>
      <c r="Y98" s="31"/>
      <c r="Z98" s="35"/>
      <c r="AA98" s="62"/>
      <c r="AB98" s="62"/>
      <c r="AC98" s="62"/>
      <c r="AD98" s="62"/>
      <c r="AE98" s="63"/>
    </row>
    <row r="99" spans="2:31" s="63" customFormat="1" ht="15.75">
      <c r="B99" s="287" t="s">
        <v>8</v>
      </c>
      <c r="C99" s="620" t="s">
        <v>382</v>
      </c>
      <c r="D99" s="621" t="s">
        <v>177</v>
      </c>
      <c r="E99" s="622" t="s">
        <v>22</v>
      </c>
      <c r="F99" s="626">
        <v>1</v>
      </c>
      <c r="G99" s="873">
        <v>746.15</v>
      </c>
      <c r="H99" s="873">
        <v>231.03</v>
      </c>
      <c r="I99" s="873">
        <v>977.18</v>
      </c>
      <c r="J99" s="137">
        <f>I99*F99</f>
        <v>977.18</v>
      </c>
      <c r="P99" s="62"/>
      <c r="Q99" s="202"/>
      <c r="R99" s="203"/>
      <c r="S99" s="47"/>
      <c r="T99" s="47"/>
      <c r="U99" s="27"/>
      <c r="V99" s="34"/>
      <c r="W99" s="48"/>
      <c r="X99" s="48"/>
      <c r="Y99" s="31"/>
      <c r="Z99" s="35"/>
      <c r="AA99" s="62"/>
      <c r="AB99" s="62"/>
      <c r="AC99" s="62"/>
      <c r="AD99" s="62"/>
    </row>
    <row r="100" spans="2:31" ht="15.75">
      <c r="B100" s="287" t="s">
        <v>9</v>
      </c>
      <c r="C100" s="620" t="s">
        <v>353</v>
      </c>
      <c r="D100" s="621" t="s">
        <v>354</v>
      </c>
      <c r="E100" s="622" t="s">
        <v>21</v>
      </c>
      <c r="F100" s="626">
        <v>73</v>
      </c>
      <c r="G100" s="873">
        <v>6.14</v>
      </c>
      <c r="H100" s="873">
        <v>13.94</v>
      </c>
      <c r="I100" s="873">
        <v>20.079999999999998</v>
      </c>
      <c r="J100" s="137">
        <f t="shared" ref="J100:J116" si="8">I100*F100</f>
        <v>1465.84</v>
      </c>
      <c r="P100" s="10"/>
      <c r="Q100" s="55"/>
      <c r="R100" s="13"/>
      <c r="S100" s="14"/>
      <c r="T100" s="64"/>
      <c r="U100" s="65"/>
      <c r="V100" s="66"/>
      <c r="W100" s="35"/>
      <c r="X100" s="35"/>
      <c r="Y100" s="67"/>
      <c r="Z100" s="68"/>
      <c r="AA100" s="62"/>
      <c r="AB100" s="62"/>
      <c r="AC100" s="62"/>
      <c r="AD100" s="62"/>
      <c r="AE100" s="63"/>
    </row>
    <row r="101" spans="2:31" ht="30">
      <c r="B101" s="287" t="s">
        <v>10</v>
      </c>
      <c r="C101" s="620" t="s">
        <v>357</v>
      </c>
      <c r="D101" s="3" t="s">
        <v>244</v>
      </c>
      <c r="E101" s="11" t="s">
        <v>21</v>
      </c>
      <c r="F101" s="253">
        <v>47</v>
      </c>
      <c r="G101" s="873">
        <v>4.5999999999999996</v>
      </c>
      <c r="H101" s="873">
        <v>10.19</v>
      </c>
      <c r="I101" s="873">
        <v>14.79</v>
      </c>
      <c r="J101" s="137">
        <f t="shared" si="8"/>
        <v>695.13</v>
      </c>
      <c r="P101" s="10"/>
      <c r="Q101" s="55"/>
      <c r="R101" s="13"/>
      <c r="S101" s="14"/>
      <c r="T101" s="64"/>
      <c r="U101" s="65"/>
      <c r="V101" s="66"/>
      <c r="W101" s="35"/>
      <c r="X101" s="35"/>
      <c r="Y101" s="67"/>
      <c r="Z101" s="68"/>
      <c r="AA101" s="62"/>
      <c r="AB101" s="62"/>
      <c r="AC101" s="62"/>
      <c r="AD101" s="62"/>
      <c r="AE101" s="63"/>
    </row>
    <row r="102" spans="2:31" ht="15.75">
      <c r="B102" s="287" t="s">
        <v>11</v>
      </c>
      <c r="C102" s="620" t="s">
        <v>383</v>
      </c>
      <c r="D102" s="621" t="s">
        <v>135</v>
      </c>
      <c r="E102" s="622" t="s">
        <v>21</v>
      </c>
      <c r="F102" s="626">
        <v>87</v>
      </c>
      <c r="G102" s="873">
        <v>4.8499999999999996</v>
      </c>
      <c r="H102" s="873">
        <v>0</v>
      </c>
      <c r="I102" s="873">
        <v>4.8499999999999996</v>
      </c>
      <c r="J102" s="137">
        <f t="shared" si="8"/>
        <v>421.95</v>
      </c>
      <c r="P102" s="10"/>
      <c r="Q102" s="55"/>
      <c r="R102" s="13"/>
      <c r="S102" s="14"/>
      <c r="T102" s="64"/>
      <c r="U102" s="65"/>
      <c r="V102" s="66"/>
      <c r="W102" s="35"/>
      <c r="X102" s="35"/>
      <c r="Y102" s="67"/>
      <c r="Z102" s="68"/>
      <c r="AA102" s="62"/>
      <c r="AB102" s="62"/>
      <c r="AC102" s="62"/>
      <c r="AD102" s="62"/>
      <c r="AE102" s="63"/>
    </row>
    <row r="103" spans="2:31" ht="30">
      <c r="B103" s="287" t="s">
        <v>35</v>
      </c>
      <c r="C103" s="777" t="s">
        <v>475</v>
      </c>
      <c r="D103" s="621" t="s">
        <v>159</v>
      </c>
      <c r="E103" s="622" t="s">
        <v>21</v>
      </c>
      <c r="F103" s="626">
        <v>3</v>
      </c>
      <c r="G103" s="873">
        <v>50.46</v>
      </c>
      <c r="H103" s="873">
        <v>16.510000000000002</v>
      </c>
      <c r="I103" s="873">
        <v>66.97</v>
      </c>
      <c r="J103" s="137">
        <f t="shared" si="8"/>
        <v>200.91</v>
      </c>
      <c r="P103" s="10"/>
      <c r="Q103" s="55"/>
      <c r="R103" s="13"/>
      <c r="S103" s="14"/>
      <c r="T103" s="64"/>
      <c r="U103" s="65"/>
      <c r="V103" s="66"/>
      <c r="W103" s="35"/>
      <c r="X103" s="35"/>
      <c r="Y103" s="67"/>
      <c r="Z103" s="68"/>
      <c r="AA103" s="62"/>
      <c r="AB103" s="62"/>
      <c r="AC103" s="62"/>
      <c r="AD103" s="62"/>
      <c r="AE103" s="63"/>
    </row>
    <row r="104" spans="2:31" ht="15.75">
      <c r="B104" s="287" t="s">
        <v>58</v>
      </c>
      <c r="C104" s="620" t="s">
        <v>370</v>
      </c>
      <c r="D104" s="621" t="s">
        <v>371</v>
      </c>
      <c r="E104" s="622" t="s">
        <v>21</v>
      </c>
      <c r="F104" s="626">
        <v>4</v>
      </c>
      <c r="G104" s="873">
        <v>875.81</v>
      </c>
      <c r="H104" s="873">
        <v>64.8</v>
      </c>
      <c r="I104" s="873">
        <v>940.61</v>
      </c>
      <c r="J104" s="137">
        <f t="shared" si="8"/>
        <v>3762.44</v>
      </c>
      <c r="P104" s="10"/>
      <c r="Q104" s="55"/>
      <c r="R104" s="13"/>
      <c r="S104" s="14"/>
      <c r="T104" s="64"/>
      <c r="U104" s="65"/>
      <c r="V104" s="66"/>
      <c r="W104" s="35"/>
      <c r="X104" s="35"/>
      <c r="Y104" s="67"/>
      <c r="Z104" s="68"/>
      <c r="AA104" s="62"/>
      <c r="AB104" s="62"/>
      <c r="AC104" s="62"/>
      <c r="AD104" s="62"/>
      <c r="AE104" s="63"/>
    </row>
    <row r="105" spans="2:31" ht="15.75">
      <c r="B105" s="287" t="s">
        <v>59</v>
      </c>
      <c r="C105" s="620" t="s">
        <v>372</v>
      </c>
      <c r="D105" s="621" t="s">
        <v>132</v>
      </c>
      <c r="E105" s="622" t="s">
        <v>14</v>
      </c>
      <c r="F105" s="626">
        <v>4</v>
      </c>
      <c r="G105" s="873">
        <v>151.22999999999999</v>
      </c>
      <c r="H105" s="873">
        <v>18.02</v>
      </c>
      <c r="I105" s="873">
        <v>169.25</v>
      </c>
      <c r="J105" s="137">
        <f t="shared" si="8"/>
        <v>677</v>
      </c>
      <c r="P105" s="10"/>
      <c r="Q105" s="55"/>
      <c r="R105" s="13"/>
      <c r="S105" s="14"/>
      <c r="T105" s="64"/>
      <c r="U105" s="65"/>
      <c r="V105" s="66"/>
      <c r="W105" s="35"/>
      <c r="X105" s="35"/>
      <c r="Y105" s="67"/>
      <c r="Z105" s="68"/>
      <c r="AA105" s="62"/>
      <c r="AB105" s="62"/>
      <c r="AC105" s="62"/>
      <c r="AD105" s="62"/>
      <c r="AE105" s="63"/>
    </row>
    <row r="106" spans="2:31" ht="15.75">
      <c r="B106" s="287" t="s">
        <v>60</v>
      </c>
      <c r="C106" s="620" t="s">
        <v>373</v>
      </c>
      <c r="D106" s="621" t="s">
        <v>130</v>
      </c>
      <c r="E106" s="622" t="s">
        <v>14</v>
      </c>
      <c r="F106" s="626">
        <v>4</v>
      </c>
      <c r="G106" s="873">
        <v>107.24</v>
      </c>
      <c r="H106" s="873">
        <v>13.65</v>
      </c>
      <c r="I106" s="873">
        <v>120.89</v>
      </c>
      <c r="J106" s="137">
        <f t="shared" si="8"/>
        <v>483.56</v>
      </c>
      <c r="P106" s="10"/>
      <c r="Q106" s="55"/>
      <c r="R106" s="13"/>
      <c r="S106" s="14"/>
      <c r="T106" s="64"/>
      <c r="U106" s="65"/>
      <c r="V106" s="66"/>
      <c r="W106" s="35"/>
      <c r="X106" s="35"/>
      <c r="Y106" s="67"/>
      <c r="Z106" s="68"/>
      <c r="AA106" s="62"/>
      <c r="AB106" s="62"/>
      <c r="AC106" s="62"/>
      <c r="AD106" s="62"/>
      <c r="AE106" s="63"/>
    </row>
    <row r="107" spans="2:31" ht="15.95" customHeight="1">
      <c r="B107" s="287" t="s">
        <v>61</v>
      </c>
      <c r="C107" s="620" t="s">
        <v>374</v>
      </c>
      <c r="D107" s="621" t="s">
        <v>375</v>
      </c>
      <c r="E107" s="622" t="s">
        <v>14</v>
      </c>
      <c r="F107" s="626">
        <v>4</v>
      </c>
      <c r="G107" s="873">
        <v>8.4</v>
      </c>
      <c r="H107" s="873">
        <v>14.42</v>
      </c>
      <c r="I107" s="873">
        <v>22.82</v>
      </c>
      <c r="J107" s="137">
        <f t="shared" si="8"/>
        <v>91.28</v>
      </c>
      <c r="P107" s="10"/>
      <c r="Q107" s="55"/>
      <c r="R107" s="13"/>
      <c r="S107" s="14"/>
      <c r="T107" s="64"/>
      <c r="U107" s="65"/>
      <c r="V107" s="66"/>
      <c r="W107" s="35"/>
      <c r="X107" s="35"/>
      <c r="Y107" s="67"/>
      <c r="Z107" s="68"/>
      <c r="AA107" s="62"/>
      <c r="AB107" s="62"/>
      <c r="AC107" s="62"/>
      <c r="AD107" s="62"/>
      <c r="AE107" s="63"/>
    </row>
    <row r="108" spans="2:31" ht="30">
      <c r="B108" s="287" t="s">
        <v>62</v>
      </c>
      <c r="C108" s="270" t="s">
        <v>136</v>
      </c>
      <c r="D108" s="210" t="s">
        <v>205</v>
      </c>
      <c r="E108" s="274" t="s">
        <v>14</v>
      </c>
      <c r="F108" s="227">
        <v>4</v>
      </c>
      <c r="G108" s="276">
        <v>810</v>
      </c>
      <c r="H108" s="276">
        <v>0</v>
      </c>
      <c r="I108" s="115">
        <f t="shared" ref="I99:I116" si="9">SUM(H108,G108)</f>
        <v>810</v>
      </c>
      <c r="J108" s="137">
        <f t="shared" si="8"/>
        <v>3240</v>
      </c>
      <c r="P108" s="10"/>
      <c r="Q108" s="55"/>
      <c r="R108" s="13"/>
      <c r="S108" s="14"/>
      <c r="T108" s="64"/>
      <c r="U108" s="65"/>
      <c r="V108" s="66"/>
      <c r="W108" s="35"/>
      <c r="X108" s="35"/>
      <c r="Y108" s="67"/>
      <c r="Z108" s="68"/>
      <c r="AA108" s="62"/>
      <c r="AB108" s="62"/>
      <c r="AC108" s="62"/>
      <c r="AD108" s="62"/>
      <c r="AE108" s="63"/>
    </row>
    <row r="109" spans="2:31" ht="15.75">
      <c r="B109" s="287" t="s">
        <v>63</v>
      </c>
      <c r="C109" s="279" t="s">
        <v>136</v>
      </c>
      <c r="D109" s="281" t="s">
        <v>140</v>
      </c>
      <c r="E109" s="274" t="s">
        <v>14</v>
      </c>
      <c r="F109" s="282">
        <v>4</v>
      </c>
      <c r="G109" s="314">
        <v>45</v>
      </c>
      <c r="H109" s="314">
        <v>0</v>
      </c>
      <c r="I109" s="115">
        <f t="shared" si="9"/>
        <v>45</v>
      </c>
      <c r="J109" s="137">
        <f t="shared" si="8"/>
        <v>180</v>
      </c>
      <c r="P109" s="10"/>
      <c r="Q109" s="55"/>
      <c r="R109" s="13"/>
      <c r="S109" s="14"/>
      <c r="T109" s="64"/>
      <c r="U109" s="65"/>
      <c r="V109" s="66"/>
      <c r="W109" s="35"/>
      <c r="X109" s="35"/>
      <c r="Y109" s="67"/>
      <c r="Z109" s="68"/>
      <c r="AA109" s="62"/>
      <c r="AB109" s="62"/>
      <c r="AC109" s="62"/>
      <c r="AD109" s="62"/>
      <c r="AE109" s="63"/>
    </row>
    <row r="110" spans="2:31" ht="15.75">
      <c r="B110" s="287" t="s">
        <v>64</v>
      </c>
      <c r="C110" s="280" t="s">
        <v>136</v>
      </c>
      <c r="D110" s="278" t="s">
        <v>141</v>
      </c>
      <c r="E110" s="274" t="s">
        <v>14</v>
      </c>
      <c r="F110" s="282">
        <v>4</v>
      </c>
      <c r="G110" s="314">
        <v>88</v>
      </c>
      <c r="H110" s="314">
        <v>0</v>
      </c>
      <c r="I110" s="115">
        <f t="shared" si="9"/>
        <v>88</v>
      </c>
      <c r="J110" s="137">
        <f t="shared" si="8"/>
        <v>352</v>
      </c>
      <c r="P110" s="10"/>
      <c r="Q110" s="55"/>
      <c r="R110" s="13"/>
      <c r="S110" s="14"/>
      <c r="T110" s="64"/>
      <c r="U110" s="65"/>
      <c r="V110" s="66"/>
      <c r="W110" s="35"/>
      <c r="X110" s="35"/>
      <c r="Y110" s="67"/>
      <c r="Z110" s="68"/>
      <c r="AA110" s="62"/>
      <c r="AB110" s="62"/>
      <c r="AC110" s="62"/>
      <c r="AD110" s="62"/>
      <c r="AE110" s="63"/>
    </row>
    <row r="111" spans="2:31" ht="15.75">
      <c r="B111" s="287" t="s">
        <v>154</v>
      </c>
      <c r="C111" s="270" t="s">
        <v>136</v>
      </c>
      <c r="D111" s="277" t="s">
        <v>142</v>
      </c>
      <c r="E111" s="274" t="s">
        <v>14</v>
      </c>
      <c r="F111" s="282">
        <v>8</v>
      </c>
      <c r="G111" s="314">
        <v>61</v>
      </c>
      <c r="H111" s="314">
        <v>0</v>
      </c>
      <c r="I111" s="115">
        <f t="shared" si="9"/>
        <v>61</v>
      </c>
      <c r="J111" s="137">
        <f t="shared" si="8"/>
        <v>488</v>
      </c>
      <c r="P111" s="10"/>
      <c r="Q111" s="55"/>
      <c r="R111" s="13"/>
      <c r="S111" s="14"/>
      <c r="T111" s="64"/>
      <c r="U111" s="65"/>
      <c r="V111" s="66"/>
      <c r="W111" s="35"/>
      <c r="X111" s="35"/>
      <c r="Y111" s="67"/>
      <c r="Z111" s="68"/>
      <c r="AA111" s="62"/>
      <c r="AB111" s="62"/>
      <c r="AC111" s="62"/>
      <c r="AD111" s="62"/>
      <c r="AE111" s="63"/>
    </row>
    <row r="112" spans="2:31" ht="15.75">
      <c r="B112" s="287" t="s">
        <v>155</v>
      </c>
      <c r="C112" s="284" t="s">
        <v>136</v>
      </c>
      <c r="D112" s="277" t="s">
        <v>143</v>
      </c>
      <c r="E112" s="274" t="s">
        <v>14</v>
      </c>
      <c r="F112" s="296">
        <v>4</v>
      </c>
      <c r="G112" s="315">
        <v>49</v>
      </c>
      <c r="H112" s="315">
        <v>0</v>
      </c>
      <c r="I112" s="115">
        <f t="shared" si="9"/>
        <v>49</v>
      </c>
      <c r="J112" s="137">
        <f t="shared" si="8"/>
        <v>196</v>
      </c>
      <c r="P112" s="10"/>
      <c r="Q112" s="55"/>
      <c r="R112" s="13"/>
      <c r="S112" s="14"/>
      <c r="T112" s="64"/>
      <c r="U112" s="65"/>
      <c r="V112" s="66"/>
      <c r="W112" s="35"/>
      <c r="X112" s="35"/>
      <c r="Y112" s="67"/>
      <c r="Z112" s="68"/>
      <c r="AA112" s="62"/>
      <c r="AB112" s="62"/>
      <c r="AC112" s="62"/>
      <c r="AD112" s="62"/>
      <c r="AE112" s="63"/>
    </row>
    <row r="113" spans="1:31" ht="15.75">
      <c r="B113" s="287" t="s">
        <v>162</v>
      </c>
      <c r="C113" s="620" t="s">
        <v>364</v>
      </c>
      <c r="D113" s="621" t="s">
        <v>365</v>
      </c>
      <c r="E113" s="622" t="s">
        <v>21</v>
      </c>
      <c r="F113" s="626">
        <v>0.8</v>
      </c>
      <c r="G113" s="873">
        <v>439.83</v>
      </c>
      <c r="H113" s="873">
        <v>61.7</v>
      </c>
      <c r="I113" s="873">
        <v>501.53</v>
      </c>
      <c r="J113" s="137">
        <f t="shared" si="8"/>
        <v>401.22399999999999</v>
      </c>
      <c r="P113" s="10"/>
      <c r="Q113" s="55"/>
      <c r="R113" s="13"/>
      <c r="S113" s="14"/>
      <c r="T113" s="64"/>
      <c r="U113" s="65"/>
      <c r="V113" s="66"/>
      <c r="W113" s="35"/>
      <c r="X113" s="35"/>
      <c r="Y113" s="67"/>
      <c r="Z113" s="68"/>
      <c r="AA113" s="62"/>
      <c r="AB113" s="62"/>
      <c r="AC113" s="62"/>
      <c r="AD113" s="62"/>
      <c r="AE113" s="63"/>
    </row>
    <row r="114" spans="1:31" ht="15.75">
      <c r="B114" s="287" t="s">
        <v>163</v>
      </c>
      <c r="C114" s="620" t="s">
        <v>367</v>
      </c>
      <c r="D114" s="621" t="s">
        <v>368</v>
      </c>
      <c r="E114" s="622" t="s">
        <v>21</v>
      </c>
      <c r="F114" s="626">
        <v>0.8</v>
      </c>
      <c r="G114" s="873">
        <v>9.76</v>
      </c>
      <c r="H114" s="873">
        <v>19.53</v>
      </c>
      <c r="I114" s="873">
        <v>29.29</v>
      </c>
      <c r="J114" s="137">
        <f t="shared" si="8"/>
        <v>23.432000000000002</v>
      </c>
      <c r="P114" s="10"/>
      <c r="Q114" s="55"/>
      <c r="R114" s="13"/>
      <c r="S114" s="14"/>
      <c r="T114" s="64"/>
      <c r="U114" s="65"/>
      <c r="V114" s="66"/>
      <c r="W114" s="35"/>
      <c r="X114" s="35"/>
      <c r="Y114" s="67"/>
      <c r="Z114" s="68"/>
      <c r="AA114" s="62"/>
      <c r="AB114" s="62"/>
      <c r="AC114" s="62"/>
      <c r="AD114" s="62"/>
      <c r="AE114" s="63"/>
    </row>
    <row r="115" spans="1:31" ht="15.95" customHeight="1">
      <c r="B115" s="287" t="s">
        <v>164</v>
      </c>
      <c r="C115" s="620" t="s">
        <v>384</v>
      </c>
      <c r="D115" s="621" t="s">
        <v>385</v>
      </c>
      <c r="E115" s="622" t="s">
        <v>14</v>
      </c>
      <c r="F115" s="626">
        <v>1</v>
      </c>
      <c r="G115" s="873">
        <v>264.31</v>
      </c>
      <c r="H115" s="873">
        <v>15.7</v>
      </c>
      <c r="I115" s="873">
        <v>280.01</v>
      </c>
      <c r="J115" s="137">
        <f t="shared" si="8"/>
        <v>280.01</v>
      </c>
      <c r="P115" s="10"/>
      <c r="Q115" s="55"/>
      <c r="R115" s="13"/>
      <c r="S115" s="14"/>
      <c r="T115" s="64"/>
      <c r="U115" s="65"/>
      <c r="V115" s="66"/>
      <c r="W115" s="35"/>
      <c r="X115" s="35"/>
      <c r="Y115" s="67"/>
      <c r="Z115" s="68"/>
      <c r="AA115" s="62"/>
      <c r="AB115" s="62"/>
      <c r="AC115" s="62"/>
      <c r="AD115" s="62"/>
      <c r="AE115" s="63"/>
    </row>
    <row r="116" spans="1:31" ht="15.95" customHeight="1">
      <c r="B116" s="287" t="s">
        <v>165</v>
      </c>
      <c r="C116" s="620" t="s">
        <v>376</v>
      </c>
      <c r="D116" s="621" t="s">
        <v>377</v>
      </c>
      <c r="E116" s="622" t="s">
        <v>14</v>
      </c>
      <c r="F116" s="626">
        <v>1</v>
      </c>
      <c r="G116" s="873">
        <v>147.68</v>
      </c>
      <c r="H116" s="873">
        <v>2.66</v>
      </c>
      <c r="I116" s="873">
        <v>150.34</v>
      </c>
      <c r="J116" s="137">
        <f t="shared" si="8"/>
        <v>150.34</v>
      </c>
      <c r="P116" s="10"/>
      <c r="Q116" s="55"/>
      <c r="R116" s="13"/>
      <c r="S116" s="14"/>
      <c r="T116" s="64"/>
      <c r="U116" s="65"/>
      <c r="V116" s="66"/>
      <c r="W116" s="35"/>
      <c r="X116" s="35"/>
      <c r="Y116" s="67"/>
      <c r="Z116" s="68"/>
      <c r="AA116" s="62"/>
      <c r="AB116" s="62"/>
      <c r="AC116" s="62"/>
      <c r="AD116" s="62"/>
      <c r="AE116" s="63"/>
    </row>
    <row r="117" spans="1:31" ht="15.75">
      <c r="B117" s="107"/>
      <c r="C117" s="269"/>
      <c r="D117" s="266"/>
      <c r="E117" s="267"/>
      <c r="F117" s="268"/>
      <c r="G117" s="187"/>
      <c r="H117" s="188"/>
      <c r="I117" s="104" t="s">
        <v>24</v>
      </c>
      <c r="J117" s="142">
        <f>SUM(J99:J116)</f>
        <v>14086.296000000002</v>
      </c>
      <c r="P117" s="10"/>
      <c r="Q117" s="57"/>
      <c r="R117" s="37"/>
      <c r="S117" s="14"/>
      <c r="T117" s="70"/>
      <c r="U117" s="65"/>
      <c r="V117" s="66"/>
      <c r="W117" s="35"/>
      <c r="X117" s="35"/>
      <c r="Y117" s="31"/>
      <c r="Z117" s="35"/>
      <c r="AA117" s="62"/>
      <c r="AB117" s="62"/>
      <c r="AC117" s="62"/>
      <c r="AD117" s="62"/>
      <c r="AE117" s="63"/>
    </row>
    <row r="118" spans="1:31" ht="15.75">
      <c r="A118" s="10"/>
      <c r="B118" s="139">
        <v>3</v>
      </c>
      <c r="C118" s="101"/>
      <c r="D118" s="147" t="s">
        <v>41</v>
      </c>
      <c r="E118" s="99"/>
      <c r="F118" s="184"/>
      <c r="G118" s="100"/>
      <c r="H118" s="120"/>
      <c r="I118" s="98"/>
      <c r="J118" s="143"/>
      <c r="P118" s="10"/>
      <c r="Q118" s="59"/>
      <c r="R118" s="38"/>
      <c r="S118" s="32"/>
      <c r="T118" s="47"/>
      <c r="U118" s="45"/>
      <c r="V118" s="44"/>
      <c r="W118" s="48"/>
      <c r="X118" s="48"/>
      <c r="Y118" s="31"/>
      <c r="Z118" s="35"/>
      <c r="AA118" s="62"/>
      <c r="AB118" s="62"/>
      <c r="AC118" s="62"/>
      <c r="AD118" s="62"/>
      <c r="AE118" s="63"/>
    </row>
    <row r="119" spans="1:31" ht="15.75">
      <c r="A119" s="10"/>
      <c r="B119" s="129" t="s">
        <v>25</v>
      </c>
      <c r="C119" s="620" t="s">
        <v>379</v>
      </c>
      <c r="D119" s="621" t="s">
        <v>197</v>
      </c>
      <c r="E119" s="622" t="s">
        <v>22</v>
      </c>
      <c r="F119" s="626">
        <v>1</v>
      </c>
      <c r="G119" s="623">
        <v>0</v>
      </c>
      <c r="H119" s="623">
        <v>35.21</v>
      </c>
      <c r="I119" s="115">
        <f t="shared" ref="I119:I120" si="10">SUM(H119,G119)</f>
        <v>35.21</v>
      </c>
      <c r="J119" s="145">
        <f>I119*F119</f>
        <v>35.21</v>
      </c>
      <c r="N119" s="10"/>
      <c r="O119" s="10"/>
      <c r="P119" s="10"/>
      <c r="Q119" s="59"/>
      <c r="R119" s="38"/>
      <c r="S119" s="46"/>
      <c r="T119" s="40"/>
      <c r="U119" s="39"/>
      <c r="V119" s="30"/>
      <c r="W119" s="72"/>
      <c r="X119" s="72"/>
      <c r="Y119" s="67"/>
      <c r="Z119" s="68"/>
      <c r="AA119" s="62"/>
      <c r="AB119" s="62"/>
      <c r="AC119" s="62"/>
      <c r="AD119" s="62"/>
      <c r="AE119" s="63"/>
    </row>
    <row r="120" spans="1:31" ht="15.75">
      <c r="A120" s="10"/>
      <c r="B120" s="129" t="s">
        <v>26</v>
      </c>
      <c r="C120" s="620" t="s">
        <v>380</v>
      </c>
      <c r="D120" s="621" t="s">
        <v>198</v>
      </c>
      <c r="E120" s="622" t="s">
        <v>22</v>
      </c>
      <c r="F120" s="626">
        <v>1</v>
      </c>
      <c r="G120" s="873">
        <v>72.569999999999993</v>
      </c>
      <c r="H120" s="873">
        <v>16.21</v>
      </c>
      <c r="I120" s="873">
        <v>88.78</v>
      </c>
      <c r="J120" s="145">
        <f>I120*F120</f>
        <v>88.78</v>
      </c>
      <c r="N120" s="10"/>
      <c r="O120" s="10"/>
      <c r="P120" s="10"/>
      <c r="Q120" s="59"/>
      <c r="R120" s="38"/>
      <c r="S120" s="46"/>
      <c r="T120" s="40"/>
      <c r="U120" s="39"/>
      <c r="V120" s="30"/>
      <c r="W120" s="72"/>
      <c r="X120" s="72"/>
      <c r="Y120" s="67"/>
      <c r="Z120" s="68"/>
      <c r="AA120" s="62"/>
      <c r="AB120" s="62"/>
      <c r="AC120" s="62"/>
      <c r="AD120" s="62"/>
      <c r="AE120" s="63"/>
    </row>
    <row r="121" spans="1:31" ht="15.75">
      <c r="A121" s="10"/>
      <c r="B121" s="141"/>
      <c r="C121" s="91"/>
      <c r="D121" s="88"/>
      <c r="E121" s="87"/>
      <c r="F121" s="185"/>
      <c r="G121" s="89"/>
      <c r="H121" s="90"/>
      <c r="I121" s="102" t="s">
        <v>27</v>
      </c>
      <c r="J121" s="134">
        <f>SUM(J119:J120)</f>
        <v>123.99000000000001</v>
      </c>
      <c r="P121" s="10"/>
      <c r="Q121" s="59"/>
      <c r="R121" s="38"/>
      <c r="S121" s="32"/>
      <c r="T121" s="47"/>
      <c r="U121" s="45"/>
      <c r="V121" s="44"/>
      <c r="W121" s="48"/>
      <c r="X121" s="48"/>
      <c r="Y121" s="31"/>
      <c r="Z121" s="35"/>
      <c r="AA121" s="62"/>
      <c r="AB121" s="62"/>
      <c r="AC121" s="62"/>
      <c r="AD121" s="62"/>
      <c r="AE121" s="63"/>
    </row>
    <row r="122" spans="1:31" ht="15.75">
      <c r="A122" s="10"/>
      <c r="B122" s="139">
        <v>4</v>
      </c>
      <c r="C122" s="101"/>
      <c r="D122" s="147" t="s">
        <v>110</v>
      </c>
      <c r="E122" s="99"/>
      <c r="F122" s="184"/>
      <c r="G122" s="100"/>
      <c r="H122" s="120"/>
      <c r="I122" s="98"/>
      <c r="J122" s="143"/>
      <c r="P122" s="10"/>
      <c r="Q122" s="59"/>
      <c r="R122" s="38"/>
      <c r="S122" s="32"/>
      <c r="T122" s="47"/>
      <c r="U122" s="45"/>
      <c r="V122" s="44"/>
      <c r="W122" s="48"/>
      <c r="X122" s="48"/>
      <c r="Y122" s="31"/>
      <c r="Z122" s="35"/>
      <c r="AA122" s="62"/>
      <c r="AB122" s="62"/>
      <c r="AC122" s="62"/>
      <c r="AD122" s="62"/>
      <c r="AE122" s="63"/>
    </row>
    <row r="123" spans="1:31" ht="15.75">
      <c r="A123" s="10"/>
      <c r="B123" s="129" t="s">
        <v>28</v>
      </c>
      <c r="C123" s="620" t="s">
        <v>381</v>
      </c>
      <c r="D123" s="621" t="s">
        <v>31</v>
      </c>
      <c r="E123" s="624" t="s">
        <v>21</v>
      </c>
      <c r="F123" s="626">
        <v>44</v>
      </c>
      <c r="G123" s="625">
        <v>0</v>
      </c>
      <c r="H123" s="625">
        <v>9.85</v>
      </c>
      <c r="I123" s="115">
        <f>SUM(H123,G123)</f>
        <v>9.85</v>
      </c>
      <c r="J123" s="145">
        <f>I123*F123</f>
        <v>433.4</v>
      </c>
      <c r="P123" s="10"/>
      <c r="Q123" s="59"/>
      <c r="R123" s="38"/>
      <c r="S123" s="46"/>
      <c r="T123" s="40"/>
      <c r="U123" s="39"/>
      <c r="V123" s="30"/>
      <c r="W123" s="72"/>
      <c r="X123" s="72"/>
      <c r="Y123" s="67"/>
      <c r="Z123" s="68"/>
      <c r="AA123" s="62"/>
      <c r="AB123" s="62"/>
      <c r="AC123" s="62"/>
      <c r="AD123" s="62"/>
      <c r="AE123" s="63"/>
    </row>
    <row r="124" spans="1:31" ht="15.75">
      <c r="A124" s="10"/>
      <c r="B124" s="141"/>
      <c r="C124" s="91"/>
      <c r="D124" s="88"/>
      <c r="E124" s="87"/>
      <c r="F124" s="185"/>
      <c r="G124" s="89"/>
      <c r="H124" s="90"/>
      <c r="I124" s="102" t="s">
        <v>29</v>
      </c>
      <c r="J124" s="134">
        <f>SUM(J123:J123)</f>
        <v>433.4</v>
      </c>
      <c r="P124" s="10"/>
      <c r="Q124" s="59"/>
      <c r="R124" s="38"/>
      <c r="S124" s="32"/>
      <c r="T124" s="47"/>
      <c r="U124" s="45"/>
      <c r="V124" s="44"/>
      <c r="W124" s="48"/>
      <c r="X124" s="48"/>
      <c r="Y124" s="31"/>
      <c r="Z124" s="35"/>
      <c r="AA124" s="62"/>
      <c r="AB124" s="62"/>
      <c r="AC124" s="62"/>
      <c r="AD124" s="62"/>
      <c r="AE124" s="63"/>
    </row>
    <row r="125" spans="1:31" ht="21.75" customHeight="1">
      <c r="B125" s="848" t="s">
        <v>48</v>
      </c>
      <c r="C125" s="849"/>
      <c r="D125" s="849"/>
      <c r="E125" s="849"/>
      <c r="F125" s="849"/>
      <c r="G125" s="849"/>
      <c r="H125" s="850"/>
      <c r="I125" s="125"/>
      <c r="J125" s="126">
        <f>SUM(J97,J117,J121,J124)</f>
        <v>16098.846000000001</v>
      </c>
      <c r="P125" s="10"/>
      <c r="Q125" s="56"/>
      <c r="R125" s="13"/>
      <c r="S125" s="33"/>
      <c r="T125" s="73"/>
      <c r="U125" s="61"/>
      <c r="V125" s="66"/>
      <c r="W125" s="48"/>
      <c r="X125" s="48"/>
      <c r="Y125" s="31"/>
      <c r="Z125" s="35"/>
      <c r="AA125" s="62"/>
      <c r="AB125" s="62"/>
      <c r="AC125" s="62"/>
      <c r="AD125" s="62"/>
      <c r="AE125" s="63"/>
    </row>
    <row r="126" spans="1:31" ht="18" customHeight="1">
      <c r="B126" s="851" t="s">
        <v>34</v>
      </c>
      <c r="C126" s="852"/>
      <c r="D126" s="852"/>
      <c r="E126" s="852"/>
      <c r="F126" s="852"/>
      <c r="G126" s="852"/>
      <c r="H126" s="853"/>
      <c r="I126" s="77"/>
      <c r="J126" s="127">
        <f>J125*0.3</f>
        <v>4829.6538</v>
      </c>
      <c r="P126" s="10"/>
      <c r="Q126" s="56"/>
      <c r="R126" s="13"/>
      <c r="S126" s="46"/>
      <c r="T126" s="40"/>
      <c r="U126" s="39"/>
      <c r="V126" s="30"/>
      <c r="W126" s="72"/>
      <c r="X126" s="72"/>
      <c r="Y126" s="67"/>
      <c r="Z126" s="68"/>
      <c r="AA126" s="62"/>
      <c r="AB126" s="62"/>
      <c r="AC126" s="62"/>
      <c r="AD126" s="62"/>
      <c r="AE126" s="63"/>
    </row>
    <row r="127" spans="1:31" ht="20.25">
      <c r="B127" s="854" t="s">
        <v>32</v>
      </c>
      <c r="C127" s="855"/>
      <c r="D127" s="855"/>
      <c r="E127" s="855"/>
      <c r="F127" s="855"/>
      <c r="G127" s="855"/>
      <c r="H127" s="856"/>
      <c r="I127" s="157"/>
      <c r="J127" s="128">
        <f>SUM(J125:J126)</f>
        <v>20928.499800000001</v>
      </c>
      <c r="P127" s="10"/>
      <c r="Q127" s="60"/>
      <c r="R127" s="49"/>
      <c r="S127" s="50"/>
      <c r="T127" s="51"/>
      <c r="U127" s="27"/>
      <c r="V127" s="52"/>
      <c r="W127" s="53"/>
      <c r="X127" s="53"/>
      <c r="Y127" s="74"/>
      <c r="Z127" s="52"/>
      <c r="AA127" s="62"/>
      <c r="AB127" s="62"/>
      <c r="AC127" s="62"/>
      <c r="AD127" s="62"/>
      <c r="AE127" s="63"/>
    </row>
    <row r="134" spans="5:10">
      <c r="J134" s="6">
        <f>J40+J82+J125</f>
        <v>49584.728000000003</v>
      </c>
    </row>
    <row r="135" spans="5:10">
      <c r="F135" s="174"/>
    </row>
    <row r="136" spans="5:10">
      <c r="E136" s="174"/>
      <c r="F136" s="174"/>
      <c r="G136" s="151"/>
    </row>
  </sheetData>
  <dataConsolidate/>
  <mergeCells count="27">
    <mergeCell ref="B127:H127"/>
    <mergeCell ref="B40:H40"/>
    <mergeCell ref="B41:H41"/>
    <mergeCell ref="B42:H42"/>
    <mergeCell ref="B82:H82"/>
    <mergeCell ref="B126:H126"/>
    <mergeCell ref="C91:C92"/>
    <mergeCell ref="D91:D92"/>
    <mergeCell ref="E91:E92"/>
    <mergeCell ref="F91:F92"/>
    <mergeCell ref="B125:H125"/>
    <mergeCell ref="F48:F49"/>
    <mergeCell ref="B48:B49"/>
    <mergeCell ref="C48:C49"/>
    <mergeCell ref="D48:D49"/>
    <mergeCell ref="B83:H83"/>
    <mergeCell ref="F6:F7"/>
    <mergeCell ref="G6:J6"/>
    <mergeCell ref="B84:H84"/>
    <mergeCell ref="G91:J91"/>
    <mergeCell ref="B6:B7"/>
    <mergeCell ref="C6:C7"/>
    <mergeCell ref="D6:D7"/>
    <mergeCell ref="E6:E7"/>
    <mergeCell ref="E48:E49"/>
    <mergeCell ref="G48:J48"/>
    <mergeCell ref="B91:B92"/>
  </mergeCells>
  <printOptions horizontalCentered="1"/>
  <pageMargins left="0.51181102362204722" right="0.51181102362204722" top="1.1811023622047245" bottom="0.78740157480314965" header="0.31496062992125984" footer="0.31496062992125984"/>
  <pageSetup paperSize="9" scale="62" fitToHeight="0" orientation="landscape" r:id="rId1"/>
  <headerFooter>
    <oddHeader>&amp;L
SMA - Secretaria do Meio Ambiente
FF - Fundação Florestal&amp;C
Parque Estadual Jaraguá 
Revitalização da Área de Uso Público&amp;R
Planilha Orçamento
CPOS 171 - NOV/2017</oddHeader>
    <oddFooter>&amp;L&amp;F&amp;RPágina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AE117"/>
  <sheetViews>
    <sheetView showGridLines="0" tabSelected="1" topLeftCell="C82" zoomScaleNormal="100" zoomScaleSheetLayoutView="100" zoomScalePageLayoutView="98" workbookViewId="0">
      <selection activeCell="D273" sqref="D273"/>
    </sheetView>
  </sheetViews>
  <sheetFormatPr defaultRowHeight="15"/>
  <cols>
    <col min="1" max="1" width="2.85546875" style="2" customWidth="1"/>
    <col min="2" max="2" width="9.140625" style="2" customWidth="1"/>
    <col min="3" max="3" width="12.7109375" style="2" customWidth="1"/>
    <col min="4" max="4" width="98.28515625" style="2" customWidth="1"/>
    <col min="5" max="5" width="9.140625" style="199"/>
    <col min="6" max="6" width="13.140625" style="1" customWidth="1"/>
    <col min="7" max="9" width="15.7109375" style="6" customWidth="1"/>
    <col min="10" max="10" width="23.5703125" style="6" customWidth="1"/>
    <col min="11" max="17" width="9.140625" style="2"/>
    <col min="18" max="18" width="16.7109375" style="2" customWidth="1"/>
    <col min="19" max="19" width="15" style="2" customWidth="1"/>
    <col min="20" max="16384" width="9.140625" style="2"/>
  </cols>
  <sheetData>
    <row r="5" spans="1:31" ht="18" customHeight="1">
      <c r="B5" s="857" t="s">
        <v>2</v>
      </c>
      <c r="C5" s="843" t="s">
        <v>3</v>
      </c>
      <c r="D5" s="843" t="s">
        <v>33</v>
      </c>
      <c r="E5" s="841" t="s">
        <v>4</v>
      </c>
      <c r="F5" s="843" t="s">
        <v>0</v>
      </c>
      <c r="G5" s="845" t="s">
        <v>1</v>
      </c>
      <c r="H5" s="846"/>
      <c r="I5" s="846"/>
      <c r="J5" s="847"/>
    </row>
    <row r="6" spans="1:31">
      <c r="B6" s="858"/>
      <c r="C6" s="844"/>
      <c r="D6" s="844"/>
      <c r="E6" s="842"/>
      <c r="F6" s="844"/>
      <c r="G6" s="4" t="s">
        <v>6</v>
      </c>
      <c r="H6" s="4" t="s">
        <v>7</v>
      </c>
      <c r="I6" s="122" t="s">
        <v>15</v>
      </c>
      <c r="J6" s="5" t="s">
        <v>5</v>
      </c>
    </row>
    <row r="7" spans="1:31">
      <c r="A7" s="10"/>
      <c r="B7" s="159">
        <v>1</v>
      </c>
      <c r="C7" s="146"/>
      <c r="D7" s="147" t="s">
        <v>118</v>
      </c>
      <c r="E7" s="192"/>
      <c r="F7" s="123"/>
      <c r="G7" s="124"/>
      <c r="H7" s="124"/>
      <c r="I7" s="149"/>
      <c r="J7" s="15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1" ht="31.5" customHeight="1">
      <c r="B8" s="129" t="s">
        <v>12</v>
      </c>
      <c r="C8" s="627" t="s">
        <v>390</v>
      </c>
      <c r="D8" s="628" t="s">
        <v>160</v>
      </c>
      <c r="E8" s="629" t="s">
        <v>21</v>
      </c>
      <c r="F8" s="630">
        <v>400</v>
      </c>
      <c r="G8" s="873">
        <v>1.96</v>
      </c>
      <c r="H8" s="873">
        <v>0.12</v>
      </c>
      <c r="I8" s="873">
        <v>2.08</v>
      </c>
      <c r="J8" s="131">
        <f>SUM(I8*F8)</f>
        <v>832</v>
      </c>
      <c r="P8" s="10"/>
      <c r="Q8" s="54"/>
      <c r="R8" s="13"/>
      <c r="S8" s="14"/>
      <c r="T8" s="15"/>
      <c r="U8" s="16"/>
      <c r="V8" s="17"/>
      <c r="W8" s="18"/>
      <c r="X8" s="18"/>
      <c r="Y8" s="18"/>
      <c r="Z8" s="36"/>
      <c r="AA8" s="10"/>
      <c r="AB8" s="10"/>
      <c r="AC8" s="10"/>
      <c r="AD8" s="10"/>
    </row>
    <row r="9" spans="1:31" ht="15.75">
      <c r="B9" s="133"/>
      <c r="C9" s="108"/>
      <c r="D9" s="80"/>
      <c r="E9" s="193"/>
      <c r="F9" s="177"/>
      <c r="G9" s="105"/>
      <c r="H9" s="113"/>
      <c r="I9" s="103" t="s">
        <v>23</v>
      </c>
      <c r="J9" s="134">
        <f>SUM(J8:J8)</f>
        <v>832</v>
      </c>
      <c r="P9" s="10"/>
      <c r="Q9" s="55"/>
      <c r="R9" s="13"/>
      <c r="S9" s="32"/>
      <c r="T9" s="47"/>
      <c r="U9" s="61"/>
      <c r="V9" s="30"/>
      <c r="W9" s="48"/>
      <c r="X9" s="48"/>
      <c r="Y9" s="31"/>
      <c r="Z9" s="35"/>
      <c r="AA9" s="62"/>
      <c r="AB9" s="62"/>
      <c r="AC9" s="62"/>
      <c r="AD9" s="62"/>
      <c r="AE9" s="63"/>
    </row>
    <row r="10" spans="1:31" ht="15.75">
      <c r="B10" s="156">
        <v>2</v>
      </c>
      <c r="C10" s="109"/>
      <c r="D10" s="110" t="s">
        <v>42</v>
      </c>
      <c r="E10" s="194"/>
      <c r="F10" s="178"/>
      <c r="G10" s="112"/>
      <c r="H10" s="93"/>
      <c r="I10" s="154"/>
      <c r="J10" s="155"/>
      <c r="P10" s="10"/>
      <c r="Q10" s="55"/>
      <c r="R10" s="13"/>
      <c r="S10" s="32"/>
      <c r="T10" s="47"/>
      <c r="U10" s="61"/>
      <c r="V10" s="30"/>
      <c r="W10" s="48"/>
      <c r="X10" s="48"/>
      <c r="Y10" s="31"/>
      <c r="Z10" s="35"/>
      <c r="AA10" s="62"/>
      <c r="AB10" s="62"/>
      <c r="AC10" s="62"/>
      <c r="AD10" s="62"/>
      <c r="AE10" s="63"/>
    </row>
    <row r="11" spans="1:31" ht="15.75">
      <c r="B11" s="133" t="s">
        <v>8</v>
      </c>
      <c r="C11" s="631" t="s">
        <v>383</v>
      </c>
      <c r="D11" s="632" t="s">
        <v>135</v>
      </c>
      <c r="E11" s="633" t="s">
        <v>21</v>
      </c>
      <c r="F11" s="634">
        <v>1245</v>
      </c>
      <c r="G11" s="873">
        <v>4.8499999999999996</v>
      </c>
      <c r="H11" s="873">
        <v>0</v>
      </c>
      <c r="I11" s="873">
        <v>4.8499999999999996</v>
      </c>
      <c r="J11" s="131">
        <f>SUM(I11*F11)</f>
        <v>6038.25</v>
      </c>
      <c r="P11" s="10"/>
      <c r="Q11" s="55"/>
      <c r="R11" s="13"/>
      <c r="S11" s="32"/>
      <c r="T11" s="47"/>
      <c r="U11" s="61"/>
      <c r="V11" s="30"/>
      <c r="W11" s="48"/>
      <c r="X11" s="48"/>
      <c r="Y11" s="31"/>
      <c r="Z11" s="35"/>
      <c r="AA11" s="62"/>
      <c r="AB11" s="62"/>
      <c r="AC11" s="62"/>
      <c r="AD11" s="62"/>
      <c r="AE11" s="63"/>
    </row>
    <row r="12" spans="1:31" ht="15.75">
      <c r="B12" s="133"/>
      <c r="C12" s="108"/>
      <c r="D12" s="80"/>
      <c r="E12" s="195"/>
      <c r="F12" s="177"/>
      <c r="G12" s="105"/>
      <c r="H12" s="113"/>
      <c r="I12" s="103" t="s">
        <v>24</v>
      </c>
      <c r="J12" s="153">
        <f>SUM(J11:J11)</f>
        <v>6038.25</v>
      </c>
      <c r="P12" s="10"/>
      <c r="Q12" s="55"/>
      <c r="R12" s="13"/>
      <c r="S12" s="32"/>
      <c r="T12" s="47"/>
      <c r="U12" s="61"/>
      <c r="V12" s="30"/>
      <c r="W12" s="48"/>
      <c r="X12" s="48"/>
      <c r="Y12" s="31"/>
      <c r="Z12" s="35"/>
      <c r="AA12" s="62"/>
      <c r="AB12" s="62"/>
      <c r="AC12" s="62"/>
      <c r="AD12" s="62"/>
      <c r="AE12" s="63"/>
    </row>
    <row r="13" spans="1:31" ht="15.75">
      <c r="B13" s="135">
        <v>3</v>
      </c>
      <c r="C13" s="109"/>
      <c r="D13" s="110" t="s">
        <v>40</v>
      </c>
      <c r="E13" s="194"/>
      <c r="F13" s="178"/>
      <c r="G13" s="112"/>
      <c r="H13" s="93"/>
      <c r="I13" s="114"/>
      <c r="J13" s="136"/>
      <c r="P13" s="10"/>
      <c r="Q13" s="55"/>
      <c r="R13" s="13"/>
      <c r="S13" s="32"/>
      <c r="T13" s="47"/>
      <c r="U13" s="27"/>
      <c r="V13" s="34"/>
      <c r="W13" s="48"/>
      <c r="X13" s="48"/>
      <c r="Y13" s="31"/>
      <c r="Z13" s="35"/>
      <c r="AA13" s="62"/>
      <c r="AB13" s="62"/>
      <c r="AC13" s="62"/>
      <c r="AD13" s="62"/>
      <c r="AE13" s="63"/>
    </row>
    <row r="14" spans="1:31" ht="15.75" customHeight="1">
      <c r="B14" s="106" t="s">
        <v>25</v>
      </c>
      <c r="C14" s="635" t="s">
        <v>391</v>
      </c>
      <c r="D14" s="636" t="s">
        <v>392</v>
      </c>
      <c r="E14" s="637" t="s">
        <v>68</v>
      </c>
      <c r="F14" s="638">
        <v>230</v>
      </c>
      <c r="G14" s="873">
        <v>0.92</v>
      </c>
      <c r="H14" s="873">
        <v>1.05</v>
      </c>
      <c r="I14" s="873">
        <v>1.97</v>
      </c>
      <c r="J14" s="131">
        <f>SUM(I14*F14)</f>
        <v>453.09999999999997</v>
      </c>
      <c r="P14" s="10"/>
      <c r="Q14" s="55"/>
      <c r="R14" s="13"/>
      <c r="S14" s="14"/>
      <c r="T14" s="64"/>
      <c r="U14" s="65"/>
      <c r="V14" s="66"/>
      <c r="W14" s="35"/>
      <c r="X14" s="35"/>
      <c r="Y14" s="67"/>
      <c r="Z14" s="68"/>
      <c r="AA14" s="62"/>
      <c r="AB14" s="62"/>
      <c r="AC14" s="62"/>
      <c r="AD14" s="62"/>
      <c r="AE14" s="63"/>
    </row>
    <row r="15" spans="1:31" ht="32.1" customHeight="1">
      <c r="B15" s="106" t="s">
        <v>26</v>
      </c>
      <c r="C15" s="639" t="s">
        <v>393</v>
      </c>
      <c r="D15" s="640" t="s">
        <v>249</v>
      </c>
      <c r="E15" s="641" t="s">
        <v>21</v>
      </c>
      <c r="F15" s="642">
        <v>6</v>
      </c>
      <c r="G15" s="873">
        <v>21.43</v>
      </c>
      <c r="H15" s="873">
        <v>0</v>
      </c>
      <c r="I15" s="873">
        <v>21.43</v>
      </c>
      <c r="J15" s="131">
        <f>SUM(I15*F15)</f>
        <v>128.57999999999998</v>
      </c>
      <c r="P15" s="10"/>
      <c r="Q15" s="55"/>
      <c r="R15" s="13"/>
      <c r="S15" s="14"/>
      <c r="T15" s="64"/>
      <c r="U15" s="65"/>
      <c r="V15" s="66"/>
      <c r="W15" s="35"/>
      <c r="X15" s="35"/>
      <c r="Y15" s="67"/>
      <c r="Z15" s="68"/>
      <c r="AA15" s="62"/>
      <c r="AB15" s="62"/>
      <c r="AC15" s="62"/>
      <c r="AD15" s="62"/>
      <c r="AE15" s="63"/>
    </row>
    <row r="16" spans="1:31" ht="15.75">
      <c r="B16" s="106" t="s">
        <v>46</v>
      </c>
      <c r="C16" s="643" t="s">
        <v>394</v>
      </c>
      <c r="D16" s="644" t="s">
        <v>395</v>
      </c>
      <c r="E16" s="645" t="s">
        <v>14</v>
      </c>
      <c r="F16" s="646">
        <v>1</v>
      </c>
      <c r="G16" s="873">
        <v>160.97999999999999</v>
      </c>
      <c r="H16" s="873">
        <v>56.98</v>
      </c>
      <c r="I16" s="873">
        <v>217.96</v>
      </c>
      <c r="J16" s="131">
        <f>SUM(I16*F16)</f>
        <v>217.96</v>
      </c>
      <c r="P16" s="10"/>
      <c r="Q16" s="55"/>
      <c r="R16" s="13"/>
      <c r="S16" s="14"/>
      <c r="T16" s="64"/>
      <c r="U16" s="65"/>
      <c r="V16" s="66"/>
      <c r="W16" s="35"/>
      <c r="X16" s="35"/>
      <c r="Y16" s="67"/>
      <c r="Z16" s="68"/>
      <c r="AA16" s="62"/>
      <c r="AB16" s="62"/>
      <c r="AC16" s="62"/>
      <c r="AD16" s="62"/>
      <c r="AE16" s="63"/>
    </row>
    <row r="17" spans="1:31" ht="15.75">
      <c r="B17" s="107"/>
      <c r="C17" s="81"/>
      <c r="D17" s="116"/>
      <c r="E17" s="196"/>
      <c r="F17" s="179"/>
      <c r="G17" s="187"/>
      <c r="H17" s="188"/>
      <c r="I17" s="104" t="s">
        <v>27</v>
      </c>
      <c r="J17" s="138">
        <f>SUM(J14:J16)</f>
        <v>799.64</v>
      </c>
      <c r="P17" s="10"/>
      <c r="Q17" s="57"/>
      <c r="R17" s="37"/>
      <c r="S17" s="14"/>
      <c r="T17" s="70"/>
      <c r="U17" s="65"/>
      <c r="V17" s="66"/>
      <c r="W17" s="35"/>
      <c r="X17" s="35"/>
      <c r="Y17" s="31"/>
      <c r="Z17" s="35"/>
      <c r="AA17" s="62"/>
      <c r="AB17" s="62"/>
      <c r="AC17" s="62"/>
      <c r="AD17" s="62"/>
      <c r="AE17" s="63"/>
    </row>
    <row r="18" spans="1:31" ht="15.75">
      <c r="B18" s="139">
        <v>4</v>
      </c>
      <c r="C18" s="117"/>
      <c r="D18" s="96" t="s">
        <v>235</v>
      </c>
      <c r="E18" s="180"/>
      <c r="F18" s="180"/>
      <c r="G18" s="97"/>
      <c r="H18" s="95"/>
      <c r="I18" s="98"/>
      <c r="J18" s="143"/>
      <c r="P18" s="10"/>
      <c r="Q18" s="57"/>
      <c r="R18" s="37"/>
      <c r="S18" s="14"/>
      <c r="T18" s="70"/>
      <c r="U18" s="65"/>
      <c r="V18" s="66"/>
      <c r="W18" s="35"/>
      <c r="X18" s="35"/>
      <c r="Y18" s="31"/>
      <c r="Z18" s="35"/>
      <c r="AA18" s="62"/>
      <c r="AB18" s="62"/>
      <c r="AC18" s="62"/>
      <c r="AD18" s="62"/>
      <c r="AE18" s="63"/>
    </row>
    <row r="19" spans="1:31" ht="32.1" customHeight="1">
      <c r="A19" s="10"/>
      <c r="B19" s="107" t="s">
        <v>28</v>
      </c>
      <c r="C19" s="647" t="s">
        <v>396</v>
      </c>
      <c r="D19" s="648" t="s">
        <v>234</v>
      </c>
      <c r="E19" s="649" t="s">
        <v>14</v>
      </c>
      <c r="F19" s="650">
        <v>1</v>
      </c>
      <c r="G19" s="873">
        <v>428.69</v>
      </c>
      <c r="H19" s="873">
        <v>3.66</v>
      </c>
      <c r="I19" s="873">
        <v>432.35</v>
      </c>
      <c r="J19" s="145">
        <f>I19*F19</f>
        <v>432.35</v>
      </c>
      <c r="P19" s="10"/>
      <c r="Q19" s="22"/>
      <c r="R19" s="38"/>
      <c r="S19" s="46"/>
      <c r="T19" s="69"/>
      <c r="U19" s="39"/>
      <c r="V19" s="30"/>
      <c r="W19" s="72"/>
      <c r="X19" s="72"/>
      <c r="Y19" s="31"/>
      <c r="Z19" s="35"/>
      <c r="AA19" s="62"/>
      <c r="AB19" s="62"/>
      <c r="AC19" s="62"/>
      <c r="AD19" s="62"/>
      <c r="AE19" s="63"/>
    </row>
    <row r="20" spans="1:31" ht="15.75">
      <c r="B20" s="107" t="s">
        <v>78</v>
      </c>
      <c r="C20" s="226" t="s">
        <v>200</v>
      </c>
      <c r="D20" s="257" t="s">
        <v>250</v>
      </c>
      <c r="E20" s="11" t="s">
        <v>14</v>
      </c>
      <c r="F20" s="306">
        <v>50</v>
      </c>
      <c r="G20" s="313">
        <v>153.02000000000001</v>
      </c>
      <c r="H20" s="258">
        <v>0</v>
      </c>
      <c r="I20" s="12">
        <f t="shared" ref="I20" si="0">H20+G20</f>
        <v>153.02000000000001</v>
      </c>
      <c r="J20" s="131">
        <f>SUM(I20*F20)</f>
        <v>7651.0000000000009</v>
      </c>
      <c r="P20" s="10"/>
      <c r="Q20" s="57"/>
      <c r="R20" s="37"/>
      <c r="S20" s="14"/>
      <c r="T20" s="70"/>
      <c r="U20" s="65"/>
      <c r="V20" s="66"/>
      <c r="W20" s="35"/>
      <c r="X20" s="35"/>
      <c r="Y20" s="31"/>
      <c r="Z20" s="35"/>
      <c r="AA20" s="62"/>
      <c r="AB20" s="62"/>
      <c r="AC20" s="62"/>
      <c r="AD20" s="62"/>
      <c r="AE20" s="63"/>
    </row>
    <row r="21" spans="1:31" ht="15.75">
      <c r="B21" s="107"/>
      <c r="C21" s="312"/>
      <c r="D21" s="42" t="s">
        <v>251</v>
      </c>
      <c r="E21" s="197"/>
      <c r="F21" s="311"/>
      <c r="G21" s="43"/>
      <c r="H21" s="43"/>
      <c r="I21" s="103" t="s">
        <v>29</v>
      </c>
      <c r="J21" s="134">
        <f>SUM(J19:J20)</f>
        <v>8083.3500000000013</v>
      </c>
      <c r="P21" s="10"/>
      <c r="Q21" s="57"/>
      <c r="R21" s="37"/>
      <c r="S21" s="14"/>
      <c r="T21" s="70"/>
      <c r="U21" s="65"/>
      <c r="V21" s="66"/>
      <c r="W21" s="35"/>
      <c r="X21" s="35"/>
      <c r="Y21" s="31"/>
      <c r="Z21" s="35"/>
      <c r="AA21" s="62"/>
      <c r="AB21" s="62"/>
      <c r="AC21" s="62"/>
      <c r="AD21" s="62"/>
      <c r="AE21" s="63"/>
    </row>
    <row r="22" spans="1:31" ht="15.75">
      <c r="B22" s="139">
        <v>5</v>
      </c>
      <c r="C22" s="117"/>
      <c r="D22" s="96" t="s">
        <v>47</v>
      </c>
      <c r="E22" s="180"/>
      <c r="F22" s="180"/>
      <c r="G22" s="97"/>
      <c r="H22" s="95"/>
      <c r="I22" s="98"/>
      <c r="J22" s="143"/>
      <c r="P22" s="10"/>
      <c r="Q22" s="57"/>
      <c r="R22" s="37"/>
      <c r="S22" s="14"/>
      <c r="T22" s="70"/>
      <c r="U22" s="65"/>
      <c r="V22" s="66"/>
      <c r="W22" s="35"/>
      <c r="X22" s="35"/>
      <c r="Y22" s="31"/>
      <c r="Z22" s="35"/>
      <c r="AA22" s="62"/>
      <c r="AB22" s="62"/>
      <c r="AC22" s="62"/>
      <c r="AD22" s="62"/>
      <c r="AE22" s="63"/>
    </row>
    <row r="23" spans="1:31" ht="30">
      <c r="A23" s="10"/>
      <c r="B23" s="107" t="s">
        <v>30</v>
      </c>
      <c r="C23" s="651" t="s">
        <v>397</v>
      </c>
      <c r="D23" s="652" t="s">
        <v>236</v>
      </c>
      <c r="E23" s="653" t="s">
        <v>21</v>
      </c>
      <c r="F23" s="654">
        <v>23</v>
      </c>
      <c r="G23" s="873">
        <v>711.53</v>
      </c>
      <c r="H23" s="873">
        <v>71.87</v>
      </c>
      <c r="I23" s="873">
        <v>783.4</v>
      </c>
      <c r="J23" s="145">
        <f>I23*F23</f>
        <v>18018.2</v>
      </c>
      <c r="P23" s="10"/>
      <c r="Q23" s="22"/>
      <c r="R23" s="38"/>
      <c r="S23" s="46"/>
      <c r="T23" s="69"/>
      <c r="U23" s="39"/>
      <c r="V23" s="30"/>
      <c r="W23" s="72"/>
      <c r="X23" s="72"/>
      <c r="Y23" s="31"/>
      <c r="Z23" s="35"/>
      <c r="AA23" s="62"/>
      <c r="AB23" s="62"/>
      <c r="AC23" s="62"/>
      <c r="AD23" s="62"/>
      <c r="AE23" s="63"/>
    </row>
    <row r="24" spans="1:31" ht="15.75">
      <c r="B24" s="107"/>
      <c r="C24" s="91"/>
      <c r="D24" s="121"/>
      <c r="E24" s="181"/>
      <c r="F24" s="181"/>
      <c r="G24" s="119"/>
      <c r="H24" s="86"/>
      <c r="I24" s="103" t="s">
        <v>39</v>
      </c>
      <c r="J24" s="134">
        <f>SUM(J23:J23)</f>
        <v>18018.2</v>
      </c>
      <c r="P24" s="10"/>
      <c r="Q24" s="57"/>
      <c r="R24" s="37"/>
      <c r="S24" s="14"/>
      <c r="T24" s="70"/>
      <c r="U24" s="65"/>
      <c r="V24" s="66"/>
      <c r="W24" s="35"/>
      <c r="X24" s="35"/>
      <c r="Y24" s="31"/>
      <c r="Z24" s="35"/>
      <c r="AA24" s="62"/>
      <c r="AB24" s="62"/>
      <c r="AC24" s="62"/>
      <c r="AD24" s="62"/>
      <c r="AE24" s="63"/>
    </row>
    <row r="25" spans="1:31" ht="21.75" customHeight="1">
      <c r="B25" s="848" t="s">
        <v>48</v>
      </c>
      <c r="C25" s="849"/>
      <c r="D25" s="849"/>
      <c r="E25" s="849"/>
      <c r="F25" s="849"/>
      <c r="G25" s="849"/>
      <c r="H25" s="850"/>
      <c r="I25" s="125"/>
      <c r="J25" s="126">
        <f>SUM(J9,J12,J17,J21,J24)</f>
        <v>33771.440000000002</v>
      </c>
      <c r="P25" s="10"/>
      <c r="Q25" s="56"/>
      <c r="R25" s="13"/>
      <c r="S25" s="33"/>
      <c r="T25" s="73"/>
      <c r="U25" s="61"/>
      <c r="V25" s="66"/>
      <c r="W25" s="48"/>
      <c r="X25" s="48"/>
      <c r="Y25" s="31"/>
      <c r="Z25" s="35"/>
      <c r="AA25" s="62"/>
      <c r="AB25" s="62"/>
      <c r="AC25" s="62"/>
      <c r="AD25" s="62"/>
      <c r="AE25" s="63"/>
    </row>
    <row r="26" spans="1:31" ht="18" customHeight="1">
      <c r="B26" s="851" t="s">
        <v>34</v>
      </c>
      <c r="C26" s="852"/>
      <c r="D26" s="852"/>
      <c r="E26" s="852"/>
      <c r="F26" s="852"/>
      <c r="G26" s="852"/>
      <c r="H26" s="853"/>
      <c r="I26" s="77"/>
      <c r="J26" s="127">
        <f>J25*0.3</f>
        <v>10131.432000000001</v>
      </c>
      <c r="P26" s="10"/>
      <c r="Q26" s="56"/>
      <c r="R26" s="13"/>
      <c r="S26" s="46"/>
      <c r="T26" s="40"/>
      <c r="U26" s="39"/>
      <c r="V26" s="30"/>
      <c r="W26" s="72"/>
      <c r="X26" s="72"/>
      <c r="Y26" s="67"/>
      <c r="Z26" s="68"/>
      <c r="AA26" s="62"/>
      <c r="AB26" s="62"/>
      <c r="AC26" s="62"/>
      <c r="AD26" s="62"/>
      <c r="AE26" s="63"/>
    </row>
    <row r="27" spans="1:31" ht="20.25">
      <c r="B27" s="854" t="s">
        <v>32</v>
      </c>
      <c r="C27" s="855"/>
      <c r="D27" s="855"/>
      <c r="E27" s="855"/>
      <c r="F27" s="855"/>
      <c r="G27" s="855"/>
      <c r="H27" s="856"/>
      <c r="I27" s="157"/>
      <c r="J27" s="128">
        <f>SUM(J25:J26)</f>
        <v>43902.872000000003</v>
      </c>
      <c r="P27" s="10"/>
      <c r="Q27" s="60"/>
      <c r="R27" s="49"/>
      <c r="S27" s="50"/>
      <c r="T27" s="51"/>
      <c r="U27" s="27"/>
      <c r="V27" s="52"/>
      <c r="W27" s="53"/>
      <c r="X27" s="53"/>
      <c r="Y27" s="74"/>
      <c r="Z27" s="52"/>
      <c r="AA27" s="62"/>
      <c r="AB27" s="62"/>
      <c r="AC27" s="62"/>
      <c r="AD27" s="62"/>
      <c r="AE27" s="63"/>
    </row>
    <row r="28" spans="1:31" ht="18">
      <c r="B28" s="10"/>
      <c r="C28" s="10"/>
      <c r="D28" s="10"/>
      <c r="E28" s="198"/>
      <c r="F28" s="174"/>
      <c r="G28" s="151"/>
      <c r="H28" s="151"/>
      <c r="I28" s="151"/>
      <c r="J28" s="151"/>
      <c r="P28" s="10"/>
      <c r="Q28" s="56"/>
      <c r="R28" s="13"/>
      <c r="S28" s="50"/>
      <c r="T28" s="51"/>
      <c r="U28" s="27"/>
      <c r="V28" s="52"/>
      <c r="W28" s="53"/>
      <c r="X28" s="53"/>
      <c r="Y28" s="53"/>
      <c r="Z28" s="75"/>
      <c r="AA28" s="62"/>
      <c r="AB28" s="62"/>
      <c r="AC28" s="62"/>
      <c r="AD28" s="62"/>
      <c r="AE28" s="63"/>
    </row>
    <row r="29" spans="1:31">
      <c r="B29" s="10"/>
      <c r="C29" s="10"/>
      <c r="D29" s="10"/>
      <c r="I29" s="151"/>
      <c r="J29" s="151"/>
      <c r="N29" s="10"/>
      <c r="P29" s="10"/>
      <c r="Q29" s="10"/>
      <c r="R29" s="10"/>
      <c r="S29" s="10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3"/>
    </row>
    <row r="30" spans="1:31">
      <c r="I30" s="151"/>
      <c r="J30" s="151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1"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1">
      <c r="B32" s="857" t="s">
        <v>2</v>
      </c>
      <c r="C32" s="843" t="s">
        <v>3</v>
      </c>
      <c r="D32" s="843" t="s">
        <v>33</v>
      </c>
      <c r="E32" s="841" t="s">
        <v>4</v>
      </c>
      <c r="F32" s="843" t="s">
        <v>0</v>
      </c>
      <c r="G32" s="845" t="s">
        <v>1</v>
      </c>
      <c r="H32" s="846"/>
      <c r="I32" s="846"/>
      <c r="J32" s="84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1">
      <c r="B33" s="858"/>
      <c r="C33" s="844"/>
      <c r="D33" s="844"/>
      <c r="E33" s="842"/>
      <c r="F33" s="844"/>
      <c r="G33" s="4" t="s">
        <v>6</v>
      </c>
      <c r="H33" s="4" t="s">
        <v>7</v>
      </c>
      <c r="I33" s="122" t="s">
        <v>15</v>
      </c>
      <c r="J33" s="5" t="s">
        <v>5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1">
      <c r="B34" s="156">
        <v>1</v>
      </c>
      <c r="C34" s="109"/>
      <c r="D34" s="110" t="s">
        <v>42</v>
      </c>
      <c r="E34" s="194"/>
      <c r="F34" s="178"/>
      <c r="G34" s="112"/>
      <c r="H34" s="93"/>
      <c r="I34" s="154"/>
      <c r="J34" s="155"/>
    </row>
    <row r="35" spans="1:31" ht="33" customHeight="1">
      <c r="B35" s="133" t="s">
        <v>12</v>
      </c>
      <c r="C35" s="655" t="s">
        <v>388</v>
      </c>
      <c r="D35" s="658" t="s">
        <v>389</v>
      </c>
      <c r="E35" s="659" t="s">
        <v>21</v>
      </c>
      <c r="F35" s="661">
        <v>130</v>
      </c>
      <c r="G35" s="873">
        <v>4.58</v>
      </c>
      <c r="H35" s="873">
        <v>4.25</v>
      </c>
      <c r="I35" s="873">
        <v>8.83</v>
      </c>
      <c r="J35" s="131">
        <f>SUM(I35*F35)</f>
        <v>1147.9000000000001</v>
      </c>
    </row>
    <row r="36" spans="1:31">
      <c r="B36" s="133"/>
      <c r="C36" s="108"/>
      <c r="D36" s="80"/>
      <c r="E36" s="195"/>
      <c r="F36" s="177"/>
      <c r="G36" s="105"/>
      <c r="H36" s="113"/>
      <c r="I36" s="103" t="s">
        <v>23</v>
      </c>
      <c r="J36" s="153">
        <f>SUM(J35:J35)</f>
        <v>1147.9000000000001</v>
      </c>
    </row>
    <row r="37" spans="1:31">
      <c r="B37" s="135">
        <v>2</v>
      </c>
      <c r="C37" s="109"/>
      <c r="D37" s="110" t="s">
        <v>40</v>
      </c>
      <c r="E37" s="194"/>
      <c r="F37" s="178"/>
      <c r="G37" s="112"/>
      <c r="H37" s="93"/>
      <c r="I37" s="114"/>
      <c r="J37" s="136"/>
    </row>
    <row r="38" spans="1:31">
      <c r="B38" s="106" t="s">
        <v>8</v>
      </c>
      <c r="C38" s="655" t="s">
        <v>391</v>
      </c>
      <c r="D38" s="656" t="s">
        <v>392</v>
      </c>
      <c r="E38" s="657" t="s">
        <v>68</v>
      </c>
      <c r="F38" s="660">
        <v>130</v>
      </c>
      <c r="G38" s="873">
        <v>0.92</v>
      </c>
      <c r="H38" s="873">
        <v>1.05</v>
      </c>
      <c r="I38" s="873">
        <v>1.97</v>
      </c>
      <c r="J38" s="131">
        <f>SUM(I38*F38)</f>
        <v>256.10000000000002</v>
      </c>
    </row>
    <row r="39" spans="1:31" ht="32.1" customHeight="1">
      <c r="B39" s="106" t="s">
        <v>9</v>
      </c>
      <c r="C39" s="655" t="s">
        <v>393</v>
      </c>
      <c r="D39" s="658" t="s">
        <v>249</v>
      </c>
      <c r="E39" s="659" t="s">
        <v>21</v>
      </c>
      <c r="F39" s="661">
        <v>6</v>
      </c>
      <c r="G39" s="873">
        <v>21.43</v>
      </c>
      <c r="H39" s="873">
        <v>0</v>
      </c>
      <c r="I39" s="873">
        <v>21.43</v>
      </c>
      <c r="J39" s="131">
        <f>SUM(I39*F39)</f>
        <v>128.57999999999998</v>
      </c>
    </row>
    <row r="40" spans="1:31">
      <c r="B40" s="106" t="s">
        <v>10</v>
      </c>
      <c r="C40" s="655" t="s">
        <v>394</v>
      </c>
      <c r="D40" s="656" t="s">
        <v>395</v>
      </c>
      <c r="E40" s="657" t="s">
        <v>14</v>
      </c>
      <c r="F40" s="660">
        <v>1</v>
      </c>
      <c r="G40" s="873">
        <v>160.97999999999999</v>
      </c>
      <c r="H40" s="873">
        <v>56.98</v>
      </c>
      <c r="I40" s="873">
        <v>217.96</v>
      </c>
      <c r="J40" s="131">
        <f>SUM(I40*F40)</f>
        <v>217.96</v>
      </c>
    </row>
    <row r="41" spans="1:31">
      <c r="B41" s="107"/>
      <c r="C41" s="81"/>
      <c r="D41" s="116"/>
      <c r="E41" s="196"/>
      <c r="F41" s="179"/>
      <c r="G41" s="187"/>
      <c r="H41" s="188"/>
      <c r="I41" s="104" t="s">
        <v>24</v>
      </c>
      <c r="J41" s="138">
        <f>SUM(J38:J40)</f>
        <v>602.64</v>
      </c>
    </row>
    <row r="42" spans="1:31">
      <c r="B42" s="139">
        <v>3</v>
      </c>
      <c r="C42" s="117"/>
      <c r="D42" s="110" t="s">
        <v>235</v>
      </c>
      <c r="E42" s="180"/>
      <c r="F42" s="180"/>
      <c r="G42" s="97"/>
      <c r="H42" s="95"/>
      <c r="I42" s="98"/>
      <c r="J42" s="143"/>
    </row>
    <row r="43" spans="1:31" ht="30">
      <c r="A43" s="10"/>
      <c r="B43" s="107" t="s">
        <v>25</v>
      </c>
      <c r="C43" s="655" t="s">
        <v>396</v>
      </c>
      <c r="D43" s="656" t="s">
        <v>234</v>
      </c>
      <c r="E43" s="657" t="s">
        <v>14</v>
      </c>
      <c r="F43" s="660">
        <v>1</v>
      </c>
      <c r="G43" s="873">
        <v>428.69</v>
      </c>
      <c r="H43" s="873">
        <v>3.66</v>
      </c>
      <c r="I43" s="873">
        <v>432.35</v>
      </c>
      <c r="J43" s="145">
        <f>I43*F43</f>
        <v>432.35</v>
      </c>
      <c r="P43" s="10"/>
      <c r="Q43" s="22"/>
      <c r="R43" s="38"/>
      <c r="S43" s="46"/>
      <c r="T43" s="69"/>
      <c r="U43" s="39"/>
      <c r="V43" s="30"/>
      <c r="W43" s="72"/>
      <c r="X43" s="72"/>
      <c r="Y43" s="31"/>
      <c r="Z43" s="35"/>
      <c r="AA43" s="62"/>
      <c r="AB43" s="62"/>
      <c r="AC43" s="62"/>
      <c r="AD43" s="62"/>
      <c r="AE43" s="63"/>
    </row>
    <row r="44" spans="1:31">
      <c r="B44" s="377"/>
      <c r="C44" s="378"/>
      <c r="D44" s="379"/>
      <c r="E44" s="197"/>
      <c r="F44" s="380"/>
      <c r="G44" s="43"/>
      <c r="H44" s="43"/>
      <c r="I44" s="381" t="s">
        <v>27</v>
      </c>
      <c r="J44" s="360">
        <f>SUM(J43:J43)</f>
        <v>432.35</v>
      </c>
    </row>
    <row r="45" spans="1:31" ht="18">
      <c r="B45" s="848" t="s">
        <v>48</v>
      </c>
      <c r="C45" s="849"/>
      <c r="D45" s="849"/>
      <c r="E45" s="849"/>
      <c r="F45" s="849"/>
      <c r="G45" s="849"/>
      <c r="H45" s="850"/>
      <c r="I45" s="125"/>
      <c r="J45" s="126">
        <f>SUM(J36,J41,J44)</f>
        <v>2182.89</v>
      </c>
    </row>
    <row r="46" spans="1:31" ht="15.75">
      <c r="B46" s="851" t="s">
        <v>34</v>
      </c>
      <c r="C46" s="852"/>
      <c r="D46" s="852"/>
      <c r="E46" s="852"/>
      <c r="F46" s="852"/>
      <c r="G46" s="852"/>
      <c r="H46" s="853"/>
      <c r="I46" s="77"/>
      <c r="J46" s="127">
        <f>J45*0.3</f>
        <v>654.86699999999996</v>
      </c>
    </row>
    <row r="47" spans="1:31" ht="20.25">
      <c r="B47" s="854" t="s">
        <v>32</v>
      </c>
      <c r="C47" s="855"/>
      <c r="D47" s="855"/>
      <c r="E47" s="855"/>
      <c r="F47" s="855"/>
      <c r="G47" s="855"/>
      <c r="H47" s="856"/>
      <c r="I47" s="157"/>
      <c r="J47" s="128">
        <f>SUM(J45:J46)</f>
        <v>2837.7569999999996</v>
      </c>
    </row>
    <row r="48" spans="1:31" ht="18">
      <c r="B48" s="10"/>
      <c r="C48" s="10"/>
      <c r="D48" s="10"/>
      <c r="E48" s="198"/>
      <c r="F48" s="174"/>
      <c r="G48" s="151"/>
      <c r="H48" s="151"/>
      <c r="I48" s="151"/>
      <c r="J48" s="151"/>
      <c r="P48" s="10"/>
      <c r="Q48" s="56"/>
      <c r="R48" s="13"/>
      <c r="S48" s="50"/>
      <c r="T48" s="51"/>
      <c r="U48" s="27"/>
      <c r="V48" s="52"/>
      <c r="W48" s="53"/>
      <c r="X48" s="53"/>
      <c r="Y48" s="53"/>
      <c r="Z48" s="75"/>
      <c r="AA48" s="62"/>
      <c r="AB48" s="62"/>
      <c r="AC48" s="62"/>
      <c r="AD48" s="62"/>
      <c r="AE48" s="63"/>
    </row>
    <row r="49" spans="1:31">
      <c r="B49" s="10"/>
      <c r="C49" s="10"/>
      <c r="D49" s="10"/>
      <c r="I49" s="151"/>
      <c r="J49" s="151"/>
      <c r="N49" s="10"/>
      <c r="P49" s="10"/>
      <c r="Q49" s="10"/>
      <c r="R49" s="10"/>
      <c r="S49" s="10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</row>
    <row r="50" spans="1:31">
      <c r="I50" s="151"/>
      <c r="J50" s="151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1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1">
      <c r="B52" s="857" t="s">
        <v>2</v>
      </c>
      <c r="C52" s="843" t="s">
        <v>3</v>
      </c>
      <c r="D52" s="843" t="s">
        <v>33</v>
      </c>
      <c r="E52" s="841" t="s">
        <v>4</v>
      </c>
      <c r="F52" s="843" t="s">
        <v>0</v>
      </c>
      <c r="G52" s="845" t="s">
        <v>1</v>
      </c>
      <c r="H52" s="846"/>
      <c r="I52" s="846"/>
      <c r="J52" s="847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1">
      <c r="B53" s="858"/>
      <c r="C53" s="844"/>
      <c r="D53" s="844"/>
      <c r="E53" s="842"/>
      <c r="F53" s="844"/>
      <c r="G53" s="4" t="s">
        <v>6</v>
      </c>
      <c r="H53" s="4" t="s">
        <v>7</v>
      </c>
      <c r="I53" s="122" t="s">
        <v>15</v>
      </c>
      <c r="J53" s="5" t="s">
        <v>5</v>
      </c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1">
      <c r="B54" s="156">
        <v>1</v>
      </c>
      <c r="C54" s="109"/>
      <c r="D54" s="110" t="s">
        <v>42</v>
      </c>
      <c r="E54" s="194"/>
      <c r="F54" s="178"/>
      <c r="G54" s="112"/>
      <c r="H54" s="93"/>
      <c r="I54" s="154"/>
      <c r="J54" s="155"/>
    </row>
    <row r="55" spans="1:31" ht="33" customHeight="1">
      <c r="B55" s="133" t="s">
        <v>12</v>
      </c>
      <c r="C55" s="655" t="s">
        <v>388</v>
      </c>
      <c r="D55" s="658" t="s">
        <v>389</v>
      </c>
      <c r="E55" s="659" t="s">
        <v>21</v>
      </c>
      <c r="F55" s="661">
        <v>80</v>
      </c>
      <c r="G55" s="873">
        <v>4.58</v>
      </c>
      <c r="H55" s="873">
        <v>4.25</v>
      </c>
      <c r="I55" s="873">
        <v>8.83</v>
      </c>
      <c r="J55" s="131">
        <f>SUM(I55*F55)</f>
        <v>706.4</v>
      </c>
    </row>
    <row r="56" spans="1:31">
      <c r="B56" s="133"/>
      <c r="C56" s="108"/>
      <c r="D56" s="80"/>
      <c r="E56" s="195"/>
      <c r="F56" s="177"/>
      <c r="G56" s="105"/>
      <c r="H56" s="113"/>
      <c r="I56" s="103" t="s">
        <v>23</v>
      </c>
      <c r="J56" s="153">
        <f>SUM(J55:J55)</f>
        <v>706.4</v>
      </c>
    </row>
    <row r="57" spans="1:31">
      <c r="B57" s="135">
        <v>2</v>
      </c>
      <c r="C57" s="109"/>
      <c r="D57" s="110" t="s">
        <v>40</v>
      </c>
      <c r="E57" s="194"/>
      <c r="F57" s="178"/>
      <c r="G57" s="112"/>
      <c r="H57" s="93"/>
      <c r="I57" s="114"/>
      <c r="J57" s="136"/>
    </row>
    <row r="58" spans="1:31">
      <c r="B58" s="106" t="s">
        <v>8</v>
      </c>
      <c r="C58" s="655" t="s">
        <v>391</v>
      </c>
      <c r="D58" s="656" t="s">
        <v>392</v>
      </c>
      <c r="E58" s="657" t="s">
        <v>68</v>
      </c>
      <c r="F58" s="660">
        <v>80</v>
      </c>
      <c r="G58" s="873">
        <v>0.92</v>
      </c>
      <c r="H58" s="873">
        <v>1.05</v>
      </c>
      <c r="I58" s="873">
        <v>1.97</v>
      </c>
      <c r="J58" s="131">
        <f>SUM(I58*F58)</f>
        <v>157.6</v>
      </c>
    </row>
    <row r="59" spans="1:31" ht="32.1" customHeight="1">
      <c r="B59" s="106" t="s">
        <v>9</v>
      </c>
      <c r="C59" s="655" t="s">
        <v>393</v>
      </c>
      <c r="D59" s="658" t="s">
        <v>249</v>
      </c>
      <c r="E59" s="659" t="s">
        <v>21</v>
      </c>
      <c r="F59" s="661">
        <v>6</v>
      </c>
      <c r="G59" s="873">
        <v>21.43</v>
      </c>
      <c r="H59" s="873">
        <v>0</v>
      </c>
      <c r="I59" s="873">
        <v>21.43</v>
      </c>
      <c r="J59" s="131">
        <f>SUM(I59*F59)</f>
        <v>128.57999999999998</v>
      </c>
    </row>
    <row r="60" spans="1:31">
      <c r="B60" s="106" t="s">
        <v>10</v>
      </c>
      <c r="C60" s="655" t="s">
        <v>394</v>
      </c>
      <c r="D60" s="656" t="s">
        <v>395</v>
      </c>
      <c r="E60" s="657" t="s">
        <v>14</v>
      </c>
      <c r="F60" s="660">
        <v>1</v>
      </c>
      <c r="G60" s="873">
        <v>160.97999999999999</v>
      </c>
      <c r="H60" s="873">
        <v>56.98</v>
      </c>
      <c r="I60" s="873">
        <v>217.96</v>
      </c>
      <c r="J60" s="131">
        <f>SUM(I60*F60)</f>
        <v>217.96</v>
      </c>
    </row>
    <row r="61" spans="1:31">
      <c r="B61" s="107"/>
      <c r="C61" s="81"/>
      <c r="D61" s="116"/>
      <c r="E61" s="196"/>
      <c r="F61" s="179"/>
      <c r="G61" s="187"/>
      <c r="H61" s="188"/>
      <c r="I61" s="104" t="s">
        <v>24</v>
      </c>
      <c r="J61" s="138">
        <f>SUM(J58:J60)</f>
        <v>504.14</v>
      </c>
    </row>
    <row r="62" spans="1:31">
      <c r="B62" s="139">
        <v>3</v>
      </c>
      <c r="C62" s="117"/>
      <c r="D62" s="110" t="s">
        <v>235</v>
      </c>
      <c r="E62" s="180"/>
      <c r="F62" s="180"/>
      <c r="G62" s="97"/>
      <c r="H62" s="95"/>
      <c r="I62" s="98"/>
      <c r="J62" s="143"/>
    </row>
    <row r="63" spans="1:31" ht="30">
      <c r="A63" s="10"/>
      <c r="B63" s="107" t="s">
        <v>25</v>
      </c>
      <c r="C63" s="655" t="s">
        <v>396</v>
      </c>
      <c r="D63" s="656" t="s">
        <v>234</v>
      </c>
      <c r="E63" s="657" t="s">
        <v>14</v>
      </c>
      <c r="F63" s="660">
        <v>1</v>
      </c>
      <c r="G63" s="873">
        <v>428.69</v>
      </c>
      <c r="H63" s="873">
        <v>3.66</v>
      </c>
      <c r="I63" s="873">
        <v>432.35</v>
      </c>
      <c r="J63" s="145">
        <f>I63*F63</f>
        <v>432.35</v>
      </c>
      <c r="P63" s="10"/>
      <c r="Q63" s="22"/>
      <c r="R63" s="38"/>
      <c r="S63" s="46"/>
      <c r="T63" s="69"/>
      <c r="U63" s="39"/>
      <c r="V63" s="30"/>
      <c r="W63" s="72"/>
      <c r="X63" s="72"/>
      <c r="Y63" s="31"/>
      <c r="Z63" s="35"/>
      <c r="AA63" s="62"/>
      <c r="AB63" s="62"/>
      <c r="AC63" s="62"/>
      <c r="AD63" s="62"/>
      <c r="AE63" s="63"/>
    </row>
    <row r="64" spans="1:31">
      <c r="B64" s="107"/>
      <c r="C64" s="237"/>
      <c r="D64" s="42"/>
      <c r="E64" s="197"/>
      <c r="F64" s="311"/>
      <c r="G64" s="43"/>
      <c r="H64" s="43"/>
      <c r="I64" s="248" t="s">
        <v>27</v>
      </c>
      <c r="J64" s="134">
        <f>SUM(J63:J63)</f>
        <v>432.35</v>
      </c>
    </row>
    <row r="65" spans="2:31" ht="18">
      <c r="B65" s="848" t="s">
        <v>48</v>
      </c>
      <c r="C65" s="849"/>
      <c r="D65" s="849"/>
      <c r="E65" s="849"/>
      <c r="F65" s="849"/>
      <c r="G65" s="849"/>
      <c r="H65" s="850"/>
      <c r="I65" s="125"/>
      <c r="J65" s="126">
        <f>SUM(J56,J61,J64)</f>
        <v>1642.8899999999999</v>
      </c>
    </row>
    <row r="66" spans="2:31" ht="15.75">
      <c r="B66" s="851" t="s">
        <v>34</v>
      </c>
      <c r="C66" s="852"/>
      <c r="D66" s="852"/>
      <c r="E66" s="852"/>
      <c r="F66" s="852"/>
      <c r="G66" s="852"/>
      <c r="H66" s="853"/>
      <c r="I66" s="77"/>
      <c r="J66" s="127">
        <f>J65*0.3</f>
        <v>492.86699999999996</v>
      </c>
    </row>
    <row r="67" spans="2:31" ht="20.25">
      <c r="B67" s="854" t="s">
        <v>32</v>
      </c>
      <c r="C67" s="855"/>
      <c r="D67" s="855"/>
      <c r="E67" s="855"/>
      <c r="F67" s="855"/>
      <c r="G67" s="855"/>
      <c r="H67" s="856"/>
      <c r="I67" s="157"/>
      <c r="J67" s="128">
        <f>SUM(J65:J66)</f>
        <v>2135.7569999999996</v>
      </c>
    </row>
    <row r="68" spans="2:31">
      <c r="B68" s="10"/>
      <c r="C68" s="10"/>
      <c r="D68" s="10"/>
      <c r="I68" s="151"/>
      <c r="J68" s="151"/>
      <c r="N68" s="10"/>
      <c r="P68" s="10"/>
      <c r="Q68" s="10"/>
      <c r="R68" s="10"/>
      <c r="S68" s="10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3"/>
    </row>
    <row r="69" spans="2:31">
      <c r="B69" s="10"/>
      <c r="C69" s="10"/>
      <c r="D69" s="10"/>
      <c r="I69" s="151"/>
      <c r="J69" s="151"/>
      <c r="N69" s="10"/>
      <c r="P69" s="10"/>
      <c r="Q69" s="10"/>
      <c r="R69" s="10"/>
      <c r="S69" s="10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3"/>
    </row>
    <row r="70" spans="2:31">
      <c r="I70" s="151"/>
      <c r="J70" s="151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2:31"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2:31">
      <c r="B72" s="857" t="s">
        <v>2</v>
      </c>
      <c r="C72" s="843" t="s">
        <v>3</v>
      </c>
      <c r="D72" s="843" t="s">
        <v>33</v>
      </c>
      <c r="E72" s="841" t="s">
        <v>4</v>
      </c>
      <c r="F72" s="843" t="s">
        <v>0</v>
      </c>
      <c r="G72" s="845" t="s">
        <v>1</v>
      </c>
      <c r="H72" s="846"/>
      <c r="I72" s="846"/>
      <c r="J72" s="847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2:31">
      <c r="B73" s="858"/>
      <c r="C73" s="844"/>
      <c r="D73" s="844"/>
      <c r="E73" s="842"/>
      <c r="F73" s="844"/>
      <c r="G73" s="4" t="s">
        <v>6</v>
      </c>
      <c r="H73" s="4" t="s">
        <v>7</v>
      </c>
      <c r="I73" s="122" t="s">
        <v>15</v>
      </c>
      <c r="J73" s="5" t="s">
        <v>5</v>
      </c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2:31">
      <c r="B74" s="156">
        <v>1</v>
      </c>
      <c r="C74" s="109"/>
      <c r="D74" s="110" t="s">
        <v>42</v>
      </c>
      <c r="E74" s="194"/>
      <c r="F74" s="178"/>
      <c r="G74" s="112"/>
      <c r="H74" s="93"/>
      <c r="I74" s="154"/>
      <c r="J74" s="155"/>
    </row>
    <row r="75" spans="2:31" ht="35.25" customHeight="1">
      <c r="B75" s="133" t="s">
        <v>12</v>
      </c>
      <c r="C75" s="655" t="s">
        <v>388</v>
      </c>
      <c r="D75" s="658" t="s">
        <v>389</v>
      </c>
      <c r="E75" s="659" t="s">
        <v>21</v>
      </c>
      <c r="F75" s="661">
        <v>60</v>
      </c>
      <c r="G75" s="873">
        <v>4.58</v>
      </c>
      <c r="H75" s="873">
        <v>4.25</v>
      </c>
      <c r="I75" s="873">
        <v>8.83</v>
      </c>
      <c r="J75" s="131">
        <f>SUM(I75*F75)</f>
        <v>529.79999999999995</v>
      </c>
    </row>
    <row r="76" spans="2:31">
      <c r="B76" s="133"/>
      <c r="C76" s="108"/>
      <c r="D76" s="80"/>
      <c r="E76" s="195"/>
      <c r="F76" s="177"/>
      <c r="G76" s="105"/>
      <c r="H76" s="113"/>
      <c r="I76" s="103" t="s">
        <v>23</v>
      </c>
      <c r="J76" s="153">
        <f>SUM(J75:J75)</f>
        <v>529.79999999999995</v>
      </c>
    </row>
    <row r="77" spans="2:31">
      <c r="B77" s="135">
        <v>2</v>
      </c>
      <c r="C77" s="109"/>
      <c r="D77" s="110" t="s">
        <v>40</v>
      </c>
      <c r="E77" s="194"/>
      <c r="F77" s="178"/>
      <c r="G77" s="112"/>
      <c r="H77" s="93"/>
      <c r="I77" s="114"/>
      <c r="J77" s="136"/>
    </row>
    <row r="78" spans="2:31">
      <c r="B78" s="106" t="s">
        <v>8</v>
      </c>
      <c r="C78" s="655" t="s">
        <v>391</v>
      </c>
      <c r="D78" s="656" t="s">
        <v>392</v>
      </c>
      <c r="E78" s="657" t="s">
        <v>68</v>
      </c>
      <c r="F78" s="660">
        <v>60</v>
      </c>
      <c r="G78" s="873">
        <v>0.92</v>
      </c>
      <c r="H78" s="873">
        <v>1.05</v>
      </c>
      <c r="I78" s="873">
        <v>1.97</v>
      </c>
      <c r="J78" s="131">
        <f>SUM(I78*F78)</f>
        <v>118.2</v>
      </c>
    </row>
    <row r="79" spans="2:31" ht="32.1" customHeight="1">
      <c r="B79" s="106" t="s">
        <v>9</v>
      </c>
      <c r="C79" s="655" t="s">
        <v>393</v>
      </c>
      <c r="D79" s="658" t="s">
        <v>249</v>
      </c>
      <c r="E79" s="659" t="s">
        <v>21</v>
      </c>
      <c r="F79" s="661">
        <v>6</v>
      </c>
      <c r="G79" s="873">
        <v>21.43</v>
      </c>
      <c r="H79" s="873">
        <v>0</v>
      </c>
      <c r="I79" s="873">
        <v>21.43</v>
      </c>
      <c r="J79" s="131">
        <f>SUM(I79*F79)</f>
        <v>128.57999999999998</v>
      </c>
    </row>
    <row r="80" spans="2:31">
      <c r="B80" s="106" t="s">
        <v>10</v>
      </c>
      <c r="C80" s="655" t="s">
        <v>394</v>
      </c>
      <c r="D80" s="656" t="s">
        <v>395</v>
      </c>
      <c r="E80" s="657" t="s">
        <v>14</v>
      </c>
      <c r="F80" s="660">
        <v>1</v>
      </c>
      <c r="G80" s="873">
        <v>160.97999999999999</v>
      </c>
      <c r="H80" s="873">
        <v>56.98</v>
      </c>
      <c r="I80" s="873">
        <v>217.96</v>
      </c>
      <c r="J80" s="131">
        <f>SUM(I80*F80)</f>
        <v>217.96</v>
      </c>
    </row>
    <row r="81" spans="1:31">
      <c r="B81" s="107"/>
      <c r="C81" s="81"/>
      <c r="D81" s="116"/>
      <c r="E81" s="196"/>
      <c r="F81" s="179"/>
      <c r="G81" s="187"/>
      <c r="H81" s="188"/>
      <c r="I81" s="104" t="s">
        <v>24</v>
      </c>
      <c r="J81" s="138">
        <f>SUM(J78:J80)</f>
        <v>464.74</v>
      </c>
    </row>
    <row r="82" spans="1:31">
      <c r="B82" s="139">
        <v>3</v>
      </c>
      <c r="C82" s="117"/>
      <c r="D82" s="110" t="s">
        <v>235</v>
      </c>
      <c r="E82" s="180"/>
      <c r="F82" s="180"/>
      <c r="G82" s="97"/>
      <c r="H82" s="95"/>
      <c r="I82" s="98"/>
      <c r="J82" s="143"/>
    </row>
    <row r="83" spans="1:31" ht="30">
      <c r="A83" s="10"/>
      <c r="B83" s="107" t="s">
        <v>25</v>
      </c>
      <c r="C83" s="655" t="s">
        <v>396</v>
      </c>
      <c r="D83" s="656" t="s">
        <v>234</v>
      </c>
      <c r="E83" s="657" t="s">
        <v>14</v>
      </c>
      <c r="F83" s="660">
        <v>1</v>
      </c>
      <c r="G83" s="873">
        <v>428.69</v>
      </c>
      <c r="H83" s="873">
        <v>3.66</v>
      </c>
      <c r="I83" s="873">
        <v>432.35</v>
      </c>
      <c r="J83" s="145">
        <f>I83*F83</f>
        <v>432.35</v>
      </c>
      <c r="P83" s="10"/>
      <c r="Q83" s="22"/>
      <c r="R83" s="38"/>
      <c r="S83" s="46"/>
      <c r="T83" s="69"/>
      <c r="U83" s="39"/>
      <c r="V83" s="30"/>
      <c r="W83" s="72"/>
      <c r="X83" s="72"/>
      <c r="Y83" s="31"/>
      <c r="Z83" s="35"/>
      <c r="AA83" s="62"/>
      <c r="AB83" s="62"/>
      <c r="AC83" s="62"/>
      <c r="AD83" s="62"/>
      <c r="AE83" s="63"/>
    </row>
    <row r="84" spans="1:31">
      <c r="B84" s="107"/>
      <c r="C84" s="237"/>
      <c r="D84" s="42"/>
      <c r="E84" s="197"/>
      <c r="F84" s="311"/>
      <c r="G84" s="43"/>
      <c r="H84" s="43"/>
      <c r="I84" s="248" t="s">
        <v>27</v>
      </c>
      <c r="J84" s="134">
        <f>SUM(J83)</f>
        <v>432.35</v>
      </c>
    </row>
    <row r="85" spans="1:31" ht="18">
      <c r="B85" s="848" t="s">
        <v>48</v>
      </c>
      <c r="C85" s="849"/>
      <c r="D85" s="849"/>
      <c r="E85" s="849"/>
      <c r="F85" s="849"/>
      <c r="G85" s="849"/>
      <c r="H85" s="850"/>
      <c r="I85" s="125"/>
      <c r="J85" s="126">
        <f>SUM(J76,J81,J84)</f>
        <v>1426.8899999999999</v>
      </c>
    </row>
    <row r="86" spans="1:31" ht="15.75">
      <c r="B86" s="851" t="s">
        <v>34</v>
      </c>
      <c r="C86" s="852"/>
      <c r="D86" s="852"/>
      <c r="E86" s="852"/>
      <c r="F86" s="852"/>
      <c r="G86" s="852"/>
      <c r="H86" s="853"/>
      <c r="I86" s="77"/>
      <c r="J86" s="127">
        <f>J85*0.3</f>
        <v>428.06699999999995</v>
      </c>
    </row>
    <row r="87" spans="1:31" ht="20.25">
      <c r="B87" s="854" t="s">
        <v>32</v>
      </c>
      <c r="C87" s="855"/>
      <c r="D87" s="855"/>
      <c r="E87" s="855"/>
      <c r="F87" s="855"/>
      <c r="G87" s="855"/>
      <c r="H87" s="856"/>
      <c r="I87" s="157"/>
      <c r="J87" s="128">
        <f>SUM(J85:J86)</f>
        <v>1854.9569999999999</v>
      </c>
    </row>
    <row r="88" spans="1:31">
      <c r="B88" s="10"/>
      <c r="C88" s="10"/>
      <c r="D88" s="10"/>
      <c r="I88" s="151"/>
      <c r="J88" s="151"/>
      <c r="N88" s="10"/>
      <c r="P88" s="10"/>
      <c r="Q88" s="10"/>
      <c r="R88" s="10"/>
      <c r="S88" s="10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3"/>
    </row>
    <row r="89" spans="1:31">
      <c r="B89" s="10"/>
      <c r="C89" s="10"/>
      <c r="D89" s="10"/>
      <c r="I89" s="151"/>
      <c r="J89" s="151"/>
      <c r="N89" s="10"/>
      <c r="P89" s="10"/>
      <c r="Q89" s="10"/>
      <c r="R89" s="10"/>
      <c r="S89" s="10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3"/>
    </row>
    <row r="90" spans="1:31">
      <c r="I90" s="151"/>
      <c r="J90" s="151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1"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1">
      <c r="B92" s="857" t="s">
        <v>2</v>
      </c>
      <c r="C92" s="843" t="s">
        <v>3</v>
      </c>
      <c r="D92" s="843" t="s">
        <v>33</v>
      </c>
      <c r="E92" s="841" t="s">
        <v>4</v>
      </c>
      <c r="F92" s="843" t="s">
        <v>0</v>
      </c>
      <c r="G92" s="845" t="s">
        <v>1</v>
      </c>
      <c r="H92" s="846"/>
      <c r="I92" s="846"/>
      <c r="J92" s="847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1">
      <c r="B93" s="858"/>
      <c r="C93" s="844"/>
      <c r="D93" s="844"/>
      <c r="E93" s="842"/>
      <c r="F93" s="844"/>
      <c r="G93" s="4" t="s">
        <v>6</v>
      </c>
      <c r="H93" s="4" t="s">
        <v>7</v>
      </c>
      <c r="I93" s="122" t="s">
        <v>15</v>
      </c>
      <c r="J93" s="5" t="s">
        <v>5</v>
      </c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1">
      <c r="B94" s="156">
        <v>1</v>
      </c>
      <c r="C94" s="109"/>
      <c r="D94" s="110" t="s">
        <v>42</v>
      </c>
      <c r="E94" s="194"/>
      <c r="F94" s="178"/>
      <c r="G94" s="112"/>
      <c r="H94" s="93"/>
      <c r="I94" s="154"/>
      <c r="J94" s="155"/>
    </row>
    <row r="95" spans="1:31" ht="33.75" customHeight="1">
      <c r="B95" s="133" t="s">
        <v>12</v>
      </c>
      <c r="C95" s="655" t="s">
        <v>388</v>
      </c>
      <c r="D95" s="658" t="s">
        <v>389</v>
      </c>
      <c r="E95" s="659" t="s">
        <v>21</v>
      </c>
      <c r="F95" s="661">
        <v>50</v>
      </c>
      <c r="G95" s="873">
        <v>4.58</v>
      </c>
      <c r="H95" s="873">
        <v>4.25</v>
      </c>
      <c r="I95" s="873">
        <v>8.83</v>
      </c>
      <c r="J95" s="131">
        <f>SUM(I95*F95)</f>
        <v>441.5</v>
      </c>
    </row>
    <row r="96" spans="1:31">
      <c r="B96" s="133"/>
      <c r="C96" s="108"/>
      <c r="D96" s="80"/>
      <c r="E96" s="195"/>
      <c r="F96" s="177"/>
      <c r="G96" s="105"/>
      <c r="H96" s="113"/>
      <c r="I96" s="103" t="s">
        <v>23</v>
      </c>
      <c r="J96" s="153">
        <f>SUM(J95:J95)</f>
        <v>441.5</v>
      </c>
    </row>
    <row r="97" spans="1:31">
      <c r="B97" s="135">
        <v>2</v>
      </c>
      <c r="C97" s="109"/>
      <c r="D97" s="110" t="s">
        <v>40</v>
      </c>
      <c r="E97" s="194"/>
      <c r="F97" s="178"/>
      <c r="G97" s="112"/>
      <c r="H97" s="93"/>
      <c r="I97" s="114"/>
      <c r="J97" s="136"/>
    </row>
    <row r="98" spans="1:31">
      <c r="B98" s="106" t="s">
        <v>8</v>
      </c>
      <c r="C98" s="655" t="s">
        <v>391</v>
      </c>
      <c r="D98" s="656" t="s">
        <v>392</v>
      </c>
      <c r="E98" s="657" t="s">
        <v>68</v>
      </c>
      <c r="F98" s="660">
        <v>40</v>
      </c>
      <c r="G98" s="873">
        <v>0.92</v>
      </c>
      <c r="H98" s="873">
        <v>1.05</v>
      </c>
      <c r="I98" s="873">
        <v>1.97</v>
      </c>
      <c r="J98" s="131">
        <f>SUM(I98*F98)</f>
        <v>78.8</v>
      </c>
    </row>
    <row r="99" spans="1:31" ht="32.1" customHeight="1">
      <c r="B99" s="106" t="s">
        <v>9</v>
      </c>
      <c r="C99" s="655" t="s">
        <v>393</v>
      </c>
      <c r="D99" s="658" t="s">
        <v>249</v>
      </c>
      <c r="E99" s="659" t="s">
        <v>21</v>
      </c>
      <c r="F99" s="661">
        <v>6</v>
      </c>
      <c r="G99" s="873">
        <v>21.43</v>
      </c>
      <c r="H99" s="873">
        <v>0</v>
      </c>
      <c r="I99" s="873">
        <v>21.43</v>
      </c>
      <c r="J99" s="131">
        <f>SUM(I99*F99)</f>
        <v>128.57999999999998</v>
      </c>
    </row>
    <row r="100" spans="1:31">
      <c r="B100" s="106" t="s">
        <v>10</v>
      </c>
      <c r="C100" s="655" t="s">
        <v>394</v>
      </c>
      <c r="D100" s="656" t="s">
        <v>395</v>
      </c>
      <c r="E100" s="657" t="s">
        <v>14</v>
      </c>
      <c r="F100" s="660">
        <v>1</v>
      </c>
      <c r="G100" s="873">
        <v>160.97999999999999</v>
      </c>
      <c r="H100" s="873">
        <v>56.98</v>
      </c>
      <c r="I100" s="873">
        <v>217.96</v>
      </c>
      <c r="J100" s="131">
        <f>SUM(I100*F100)</f>
        <v>217.96</v>
      </c>
    </row>
    <row r="101" spans="1:31">
      <c r="B101" s="107"/>
      <c r="C101" s="81"/>
      <c r="D101" s="116"/>
      <c r="E101" s="196"/>
      <c r="F101" s="179"/>
      <c r="G101" s="187"/>
      <c r="H101" s="188"/>
      <c r="I101" s="104" t="s">
        <v>24</v>
      </c>
      <c r="J101" s="138">
        <f>SUM(J98:J100)</f>
        <v>425.34000000000003</v>
      </c>
    </row>
    <row r="102" spans="1:31">
      <c r="B102" s="139">
        <v>3</v>
      </c>
      <c r="C102" s="117"/>
      <c r="D102" s="96" t="s">
        <v>235</v>
      </c>
      <c r="E102" s="180"/>
      <c r="F102" s="180"/>
      <c r="G102" s="97"/>
      <c r="H102" s="95"/>
      <c r="I102" s="98"/>
      <c r="J102" s="143"/>
    </row>
    <row r="103" spans="1:31" ht="30">
      <c r="A103" s="10"/>
      <c r="B103" s="107" t="s">
        <v>25</v>
      </c>
      <c r="C103" s="3" t="s">
        <v>233</v>
      </c>
      <c r="D103" s="3" t="s">
        <v>234</v>
      </c>
      <c r="E103" s="11" t="s">
        <v>77</v>
      </c>
      <c r="F103" s="298">
        <v>1</v>
      </c>
      <c r="G103" s="873">
        <v>428.69</v>
      </c>
      <c r="H103" s="873">
        <v>3.66</v>
      </c>
      <c r="I103" s="873">
        <v>432.35</v>
      </c>
      <c r="J103" s="145">
        <f>I103*F103</f>
        <v>432.35</v>
      </c>
      <c r="P103" s="10"/>
      <c r="Q103" s="22"/>
      <c r="R103" s="38"/>
      <c r="S103" s="46"/>
      <c r="T103" s="69"/>
      <c r="U103" s="39"/>
      <c r="V103" s="30"/>
      <c r="W103" s="72"/>
      <c r="X103" s="72"/>
      <c r="Y103" s="31"/>
      <c r="Z103" s="35"/>
      <c r="AA103" s="62"/>
      <c r="AB103" s="62"/>
      <c r="AC103" s="62"/>
      <c r="AD103" s="62"/>
      <c r="AE103" s="63"/>
    </row>
    <row r="104" spans="1:31">
      <c r="B104" s="107"/>
      <c r="C104" s="237"/>
      <c r="D104" s="42"/>
      <c r="E104" s="197"/>
      <c r="F104" s="311"/>
      <c r="G104" s="43"/>
      <c r="H104" s="43"/>
      <c r="I104" s="248" t="s">
        <v>27</v>
      </c>
      <c r="J104" s="134">
        <f>SUM(J103:J103)</f>
        <v>432.35</v>
      </c>
    </row>
    <row r="105" spans="1:31" ht="18">
      <c r="B105" s="848" t="s">
        <v>48</v>
      </c>
      <c r="C105" s="849"/>
      <c r="D105" s="849"/>
      <c r="E105" s="849"/>
      <c r="F105" s="849"/>
      <c r="G105" s="849"/>
      <c r="H105" s="850"/>
      <c r="I105" s="125"/>
      <c r="J105" s="126">
        <f>SUM(J96,J101,J104)</f>
        <v>1299.19</v>
      </c>
    </row>
    <row r="106" spans="1:31" ht="15.75">
      <c r="B106" s="851" t="s">
        <v>34</v>
      </c>
      <c r="C106" s="852"/>
      <c r="D106" s="852"/>
      <c r="E106" s="852"/>
      <c r="F106" s="852"/>
      <c r="G106" s="852"/>
      <c r="H106" s="853"/>
      <c r="I106" s="77"/>
      <c r="J106" s="127">
        <f>J105*0.3</f>
        <v>389.75700000000001</v>
      </c>
    </row>
    <row r="107" spans="1:31" ht="20.25">
      <c r="B107" s="854" t="s">
        <v>32</v>
      </c>
      <c r="C107" s="855"/>
      <c r="D107" s="855"/>
      <c r="E107" s="855"/>
      <c r="F107" s="855"/>
      <c r="G107" s="855"/>
      <c r="H107" s="856"/>
      <c r="I107" s="157"/>
      <c r="J107" s="128">
        <f>SUM(J105:J106)</f>
        <v>1688.9470000000001</v>
      </c>
    </row>
    <row r="111" spans="1:31">
      <c r="C111" s="10"/>
      <c r="D111" s="10"/>
      <c r="E111" s="198"/>
      <c r="F111" s="174"/>
      <c r="G111" s="151"/>
    </row>
    <row r="112" spans="1:31">
      <c r="C112" s="10"/>
      <c r="D112" s="10"/>
      <c r="E112" s="198"/>
      <c r="F112" s="174"/>
      <c r="G112" s="151"/>
    </row>
    <row r="113" spans="3:10">
      <c r="C113" s="10"/>
      <c r="D113" s="10"/>
      <c r="E113" s="198"/>
      <c r="F113" s="174"/>
      <c r="G113" s="151"/>
    </row>
    <row r="114" spans="3:10">
      <c r="C114" s="10"/>
      <c r="D114" s="10"/>
      <c r="E114" s="198"/>
      <c r="F114" s="174"/>
      <c r="G114" s="151"/>
    </row>
    <row r="115" spans="3:10">
      <c r="C115" s="10"/>
      <c r="D115" s="10"/>
      <c r="E115" s="198"/>
      <c r="F115" s="174"/>
      <c r="G115" s="151"/>
    </row>
    <row r="116" spans="3:10">
      <c r="C116" s="10"/>
      <c r="D116" s="10"/>
      <c r="E116" s="198"/>
      <c r="F116" s="174"/>
      <c r="G116" s="151"/>
      <c r="J116" s="6">
        <f>J25+J45+J65+J85+J105</f>
        <v>40323.300000000003</v>
      </c>
    </row>
    <row r="117" spans="3:10">
      <c r="C117" s="10"/>
      <c r="D117" s="10"/>
      <c r="E117" s="198"/>
      <c r="F117" s="174"/>
      <c r="G117" s="151"/>
    </row>
  </sheetData>
  <mergeCells count="45">
    <mergeCell ref="B105:H105"/>
    <mergeCell ref="B106:H106"/>
    <mergeCell ref="B107:H107"/>
    <mergeCell ref="B85:H85"/>
    <mergeCell ref="B86:H86"/>
    <mergeCell ref="B87:H87"/>
    <mergeCell ref="B92:B93"/>
    <mergeCell ref="C92:C93"/>
    <mergeCell ref="D92:D93"/>
    <mergeCell ref="E92:E93"/>
    <mergeCell ref="F92:F93"/>
    <mergeCell ref="G92:J92"/>
    <mergeCell ref="B65:H65"/>
    <mergeCell ref="B66:H66"/>
    <mergeCell ref="B67:H67"/>
    <mergeCell ref="B72:B73"/>
    <mergeCell ref="C72:C73"/>
    <mergeCell ref="D72:D73"/>
    <mergeCell ref="E72:E73"/>
    <mergeCell ref="F72:F73"/>
    <mergeCell ref="G72:J72"/>
    <mergeCell ref="B45:H45"/>
    <mergeCell ref="B46:H46"/>
    <mergeCell ref="B47:H47"/>
    <mergeCell ref="B52:B53"/>
    <mergeCell ref="C52:C53"/>
    <mergeCell ref="D52:D53"/>
    <mergeCell ref="E52:E53"/>
    <mergeCell ref="F52:F53"/>
    <mergeCell ref="G52:J52"/>
    <mergeCell ref="G32:J32"/>
    <mergeCell ref="B25:H25"/>
    <mergeCell ref="B26:H26"/>
    <mergeCell ref="B27:H27"/>
    <mergeCell ref="B5:B6"/>
    <mergeCell ref="C5:C6"/>
    <mergeCell ref="D5:D6"/>
    <mergeCell ref="E5:E6"/>
    <mergeCell ref="F5:F6"/>
    <mergeCell ref="G5:J5"/>
    <mergeCell ref="B32:B33"/>
    <mergeCell ref="C32:C33"/>
    <mergeCell ref="D32:D33"/>
    <mergeCell ref="E32:E33"/>
    <mergeCell ref="F32:F33"/>
  </mergeCells>
  <pageMargins left="0.51181102362204722" right="0.51181102362204722" top="1.1811023622047245" bottom="0.78740157480314965" header="0.31496062992125984" footer="0.31496062992125984"/>
  <pageSetup paperSize="9" scale="62" fitToHeight="0" orientation="landscape" r:id="rId1"/>
  <headerFooter>
    <oddHeader>&amp;L
SMA - Secretaria do Meio Ambiente
FF - Fundação Florestal&amp;C
Parque Estadual Jaraguá 
Revitalização da Área de Uso Público&amp;R
Planilha Orçamento
CPOS 171 - NOV/2017</oddHeader>
    <oddFooter>&amp;L&amp;F&amp;RPágina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6:AE49"/>
  <sheetViews>
    <sheetView showGridLines="0" tabSelected="1" topLeftCell="C19" zoomScaleNormal="100" zoomScaleSheetLayoutView="100" workbookViewId="0">
      <selection activeCell="D273" sqref="D273"/>
    </sheetView>
  </sheetViews>
  <sheetFormatPr defaultRowHeight="15"/>
  <cols>
    <col min="1" max="1" width="2.85546875" style="2" customWidth="1"/>
    <col min="2" max="2" width="9.140625" style="2" customWidth="1"/>
    <col min="3" max="3" width="12.7109375" style="2" customWidth="1"/>
    <col min="4" max="4" width="97.7109375" style="2" customWidth="1"/>
    <col min="5" max="5" width="9.140625" style="1"/>
    <col min="6" max="6" width="13.140625" style="1" customWidth="1"/>
    <col min="7" max="9" width="15.7109375" style="6" customWidth="1"/>
    <col min="10" max="10" width="24" style="6" customWidth="1"/>
    <col min="11" max="17" width="9.140625" style="2"/>
    <col min="18" max="18" width="16.7109375" style="2" customWidth="1"/>
    <col min="19" max="19" width="15" style="2" customWidth="1"/>
    <col min="20" max="16384" width="9.140625" style="2"/>
  </cols>
  <sheetData>
    <row r="6" spans="1:30" ht="18" customHeight="1">
      <c r="B6" s="857" t="s">
        <v>2</v>
      </c>
      <c r="C6" s="843" t="s">
        <v>3</v>
      </c>
      <c r="D6" s="843" t="s">
        <v>33</v>
      </c>
      <c r="E6" s="841" t="s">
        <v>4</v>
      </c>
      <c r="F6" s="843" t="s">
        <v>0</v>
      </c>
      <c r="G6" s="845" t="s">
        <v>1</v>
      </c>
      <c r="H6" s="846"/>
      <c r="I6" s="846"/>
      <c r="J6" s="847"/>
    </row>
    <row r="7" spans="1:30">
      <c r="B7" s="858"/>
      <c r="C7" s="844"/>
      <c r="D7" s="844"/>
      <c r="E7" s="842"/>
      <c r="F7" s="844"/>
      <c r="G7" s="4" t="s">
        <v>6</v>
      </c>
      <c r="H7" s="4" t="s">
        <v>7</v>
      </c>
      <c r="I7" s="122" t="s">
        <v>15</v>
      </c>
      <c r="J7" s="5" t="s">
        <v>5</v>
      </c>
    </row>
    <row r="8" spans="1:30" s="63" customFormat="1">
      <c r="B8" s="320">
        <v>1</v>
      </c>
      <c r="C8" s="321"/>
      <c r="D8" s="327" t="s">
        <v>118</v>
      </c>
      <c r="E8" s="322"/>
      <c r="F8" s="321"/>
      <c r="G8" s="323"/>
      <c r="H8" s="323"/>
      <c r="I8" s="324"/>
      <c r="J8" s="325"/>
    </row>
    <row r="9" spans="1:30" s="63" customFormat="1">
      <c r="B9" s="326" t="s">
        <v>12</v>
      </c>
      <c r="C9" s="662" t="s">
        <v>333</v>
      </c>
      <c r="D9" s="663" t="s">
        <v>334</v>
      </c>
      <c r="E9" s="664" t="s">
        <v>68</v>
      </c>
      <c r="F9" s="665">
        <v>50</v>
      </c>
      <c r="G9" s="781">
        <v>0</v>
      </c>
      <c r="H9" s="782">
        <v>3.15</v>
      </c>
      <c r="I9" s="782">
        <v>3.15</v>
      </c>
      <c r="J9" s="131">
        <f>SUM(I9*F9)</f>
        <v>157.5</v>
      </c>
    </row>
    <row r="10" spans="1:30" s="63" customFormat="1">
      <c r="B10" s="319"/>
      <c r="C10" s="317"/>
      <c r="D10" s="317"/>
      <c r="E10" s="317"/>
      <c r="F10" s="317"/>
      <c r="G10" s="318"/>
      <c r="H10" s="318"/>
      <c r="I10" s="103" t="s">
        <v>23</v>
      </c>
      <c r="J10" s="153">
        <f>SUM(J9)</f>
        <v>157.5</v>
      </c>
    </row>
    <row r="11" spans="1:30">
      <c r="A11" s="10"/>
      <c r="B11" s="159">
        <v>2</v>
      </c>
      <c r="C11" s="146"/>
      <c r="D11" s="147" t="s">
        <v>50</v>
      </c>
      <c r="E11" s="148"/>
      <c r="F11" s="123"/>
      <c r="G11" s="124"/>
      <c r="H11" s="124"/>
      <c r="I11" s="149"/>
      <c r="J11" s="22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7.25" customHeight="1">
      <c r="B12" s="129" t="s">
        <v>8</v>
      </c>
      <c r="C12" s="250" t="s">
        <v>43</v>
      </c>
      <c r="D12" s="3" t="s">
        <v>82</v>
      </c>
      <c r="E12" s="11" t="s">
        <v>14</v>
      </c>
      <c r="F12" s="195">
        <v>1</v>
      </c>
      <c r="G12" s="789">
        <v>4590.59</v>
      </c>
      <c r="H12" s="249">
        <v>0</v>
      </c>
      <c r="I12" s="79">
        <f t="shared" ref="I12:I19" si="0">SUM(H12,G12)</f>
        <v>4590.59</v>
      </c>
      <c r="J12" s="131">
        <f t="shared" ref="J12:J21" si="1">SUM(I12*F12)</f>
        <v>4590.59</v>
      </c>
      <c r="P12" s="10"/>
      <c r="Q12" s="54"/>
      <c r="R12" s="13"/>
      <c r="S12" s="14"/>
      <c r="T12" s="15"/>
      <c r="U12" s="16"/>
      <c r="V12" s="17"/>
      <c r="W12" s="18"/>
      <c r="X12" s="18"/>
      <c r="Y12" s="18"/>
      <c r="Z12" s="36"/>
      <c r="AA12" s="10"/>
      <c r="AB12" s="10"/>
      <c r="AC12" s="10"/>
      <c r="AD12" s="10"/>
    </row>
    <row r="13" spans="1:30" ht="15.75">
      <c r="B13" s="129" t="s">
        <v>9</v>
      </c>
      <c r="C13" s="250" t="s">
        <v>43</v>
      </c>
      <c r="D13" s="3" t="s">
        <v>83</v>
      </c>
      <c r="E13" s="11" t="s">
        <v>14</v>
      </c>
      <c r="F13" s="195">
        <v>1</v>
      </c>
      <c r="G13" s="249">
        <v>2244.29</v>
      </c>
      <c r="H13" s="249">
        <v>0</v>
      </c>
      <c r="I13" s="79">
        <f t="shared" si="0"/>
        <v>2244.29</v>
      </c>
      <c r="J13" s="131">
        <f t="shared" si="1"/>
        <v>2244.29</v>
      </c>
      <c r="P13" s="10"/>
      <c r="Q13" s="22"/>
      <c r="R13" s="19"/>
      <c r="S13" s="20"/>
      <c r="T13" s="21"/>
      <c r="U13" s="22"/>
      <c r="V13" s="23"/>
      <c r="W13" s="24"/>
      <c r="X13" s="24"/>
      <c r="Y13" s="24"/>
      <c r="Z13" s="24"/>
      <c r="AA13" s="10"/>
      <c r="AB13" s="10"/>
      <c r="AC13" s="10"/>
      <c r="AD13" s="10"/>
    </row>
    <row r="14" spans="1:30" ht="15.75">
      <c r="B14" s="129" t="s">
        <v>10</v>
      </c>
      <c r="C14" s="250" t="s">
        <v>43</v>
      </c>
      <c r="D14" s="3" t="s">
        <v>84</v>
      </c>
      <c r="E14" s="11" t="s">
        <v>14</v>
      </c>
      <c r="F14" s="195">
        <v>1</v>
      </c>
      <c r="G14" s="249">
        <v>1377.18</v>
      </c>
      <c r="H14" s="249">
        <v>0</v>
      </c>
      <c r="I14" s="79">
        <f t="shared" si="0"/>
        <v>1377.18</v>
      </c>
      <c r="J14" s="131">
        <f t="shared" si="1"/>
        <v>1377.18</v>
      </c>
      <c r="P14" s="10"/>
      <c r="Q14" s="22"/>
      <c r="R14" s="19"/>
      <c r="S14" s="20"/>
      <c r="T14" s="21"/>
      <c r="U14" s="22"/>
      <c r="V14" s="23"/>
      <c r="W14" s="24"/>
      <c r="X14" s="24"/>
      <c r="Y14" s="24"/>
      <c r="Z14" s="24"/>
      <c r="AA14" s="10"/>
      <c r="AB14" s="10"/>
      <c r="AC14" s="10"/>
      <c r="AD14" s="10"/>
    </row>
    <row r="15" spans="1:30" ht="15.75">
      <c r="B15" s="129" t="s">
        <v>11</v>
      </c>
      <c r="C15" s="250" t="s">
        <v>43</v>
      </c>
      <c r="D15" s="3" t="s">
        <v>85</v>
      </c>
      <c r="E15" s="11" t="s">
        <v>14</v>
      </c>
      <c r="F15" s="195">
        <v>1</v>
      </c>
      <c r="G15" s="249">
        <v>1652.61</v>
      </c>
      <c r="H15" s="249">
        <v>0</v>
      </c>
      <c r="I15" s="79">
        <f t="shared" si="0"/>
        <v>1652.61</v>
      </c>
      <c r="J15" s="131">
        <f t="shared" si="1"/>
        <v>1652.61</v>
      </c>
      <c r="P15" s="10"/>
      <c r="Q15" s="22"/>
      <c r="R15" s="19"/>
      <c r="S15" s="20"/>
      <c r="T15" s="21"/>
      <c r="U15" s="22"/>
      <c r="V15" s="23"/>
      <c r="W15" s="24"/>
      <c r="X15" s="24"/>
      <c r="Y15" s="24"/>
      <c r="Z15" s="24"/>
      <c r="AA15" s="10"/>
      <c r="AB15" s="10"/>
      <c r="AC15" s="10"/>
      <c r="AD15" s="10"/>
    </row>
    <row r="16" spans="1:30" ht="15.75">
      <c r="B16" s="129" t="s">
        <v>35</v>
      </c>
      <c r="C16" s="250" t="s">
        <v>43</v>
      </c>
      <c r="D16" s="3" t="s">
        <v>86</v>
      </c>
      <c r="E16" s="11" t="s">
        <v>14</v>
      </c>
      <c r="F16" s="195">
        <v>1</v>
      </c>
      <c r="G16" s="249">
        <v>1734.22</v>
      </c>
      <c r="H16" s="249">
        <v>0</v>
      </c>
      <c r="I16" s="79">
        <f t="shared" si="0"/>
        <v>1734.22</v>
      </c>
      <c r="J16" s="131">
        <f t="shared" si="1"/>
        <v>1734.22</v>
      </c>
      <c r="P16" s="10"/>
      <c r="Q16" s="22"/>
      <c r="R16" s="19"/>
      <c r="S16" s="20"/>
      <c r="T16" s="21"/>
      <c r="U16" s="22"/>
      <c r="V16" s="23"/>
      <c r="W16" s="24"/>
      <c r="X16" s="24"/>
      <c r="Y16" s="24"/>
      <c r="Z16" s="24"/>
      <c r="AA16" s="10"/>
      <c r="AB16" s="10"/>
      <c r="AC16" s="10"/>
      <c r="AD16" s="10"/>
    </row>
    <row r="17" spans="2:31" ht="15.75">
      <c r="B17" s="129" t="s">
        <v>36</v>
      </c>
      <c r="C17" s="250" t="s">
        <v>43</v>
      </c>
      <c r="D17" s="3" t="s">
        <v>87</v>
      </c>
      <c r="E17" s="11" t="s">
        <v>14</v>
      </c>
      <c r="F17" s="195">
        <v>1</v>
      </c>
      <c r="G17" s="249">
        <v>2376.91</v>
      </c>
      <c r="H17" s="249">
        <v>0</v>
      </c>
      <c r="I17" s="79">
        <f t="shared" si="0"/>
        <v>2376.91</v>
      </c>
      <c r="J17" s="131">
        <f t="shared" si="1"/>
        <v>2376.91</v>
      </c>
      <c r="P17" s="10"/>
      <c r="Q17" s="22"/>
      <c r="R17" s="19"/>
      <c r="S17" s="20"/>
      <c r="T17" s="21"/>
      <c r="U17" s="22"/>
      <c r="V17" s="23"/>
      <c r="W17" s="24"/>
      <c r="X17" s="24"/>
      <c r="Y17" s="24"/>
      <c r="Z17" s="24"/>
      <c r="AA17" s="10"/>
      <c r="AB17" s="10"/>
      <c r="AC17" s="10"/>
      <c r="AD17" s="10"/>
    </row>
    <row r="18" spans="2:31" ht="15.75">
      <c r="B18" s="129" t="s">
        <v>58</v>
      </c>
      <c r="C18" s="250" t="s">
        <v>43</v>
      </c>
      <c r="D18" s="3" t="s">
        <v>88</v>
      </c>
      <c r="E18" s="11" t="s">
        <v>14</v>
      </c>
      <c r="F18" s="195">
        <v>1</v>
      </c>
      <c r="G18" s="249">
        <v>2958.38</v>
      </c>
      <c r="H18" s="249">
        <v>0</v>
      </c>
      <c r="I18" s="79">
        <f t="shared" si="0"/>
        <v>2958.38</v>
      </c>
      <c r="J18" s="131">
        <f t="shared" si="1"/>
        <v>2958.38</v>
      </c>
      <c r="P18" s="10"/>
      <c r="Q18" s="22"/>
      <c r="R18" s="19"/>
      <c r="S18" s="20"/>
      <c r="T18" s="21"/>
      <c r="U18" s="22"/>
      <c r="V18" s="23"/>
      <c r="W18" s="24"/>
      <c r="X18" s="24"/>
      <c r="Y18" s="24"/>
      <c r="Z18" s="24"/>
      <c r="AA18" s="10"/>
      <c r="AB18" s="10"/>
      <c r="AC18" s="10"/>
      <c r="AD18" s="10"/>
    </row>
    <row r="19" spans="2:31" ht="15.75">
      <c r="B19" s="129" t="s">
        <v>59</v>
      </c>
      <c r="C19" s="250" t="s">
        <v>43</v>
      </c>
      <c r="D19" s="3" t="s">
        <v>89</v>
      </c>
      <c r="E19" s="11" t="s">
        <v>14</v>
      </c>
      <c r="F19" s="195">
        <v>1</v>
      </c>
      <c r="G19" s="249">
        <v>1183.3499999999999</v>
      </c>
      <c r="H19" s="249">
        <v>0</v>
      </c>
      <c r="I19" s="79">
        <f t="shared" si="0"/>
        <v>1183.3499999999999</v>
      </c>
      <c r="J19" s="131">
        <f t="shared" si="1"/>
        <v>1183.3499999999999</v>
      </c>
      <c r="P19" s="10"/>
      <c r="Q19" s="22"/>
      <c r="R19" s="19"/>
      <c r="S19" s="20"/>
      <c r="T19" s="21"/>
      <c r="U19" s="22"/>
      <c r="V19" s="23"/>
      <c r="W19" s="24"/>
      <c r="X19" s="24"/>
      <c r="Y19" s="24"/>
      <c r="Z19" s="24"/>
      <c r="AA19" s="10"/>
      <c r="AB19" s="10"/>
      <c r="AC19" s="10"/>
      <c r="AD19" s="10"/>
    </row>
    <row r="20" spans="2:31" ht="30">
      <c r="B20" s="129" t="s">
        <v>60</v>
      </c>
      <c r="C20" s="666" t="s">
        <v>398</v>
      </c>
      <c r="D20" s="667" t="s">
        <v>410</v>
      </c>
      <c r="E20" s="668" t="s">
        <v>21</v>
      </c>
      <c r="F20" s="669">
        <v>2</v>
      </c>
      <c r="G20" s="873">
        <v>641.19000000000005</v>
      </c>
      <c r="H20" s="873">
        <v>45.17</v>
      </c>
      <c r="I20" s="873">
        <v>686.36</v>
      </c>
      <c r="J20" s="131">
        <f t="shared" si="1"/>
        <v>1372.72</v>
      </c>
      <c r="P20" s="10"/>
      <c r="Q20" s="22"/>
      <c r="R20" s="19"/>
      <c r="S20" s="20"/>
      <c r="T20" s="21"/>
      <c r="U20" s="22"/>
      <c r="V20" s="23"/>
      <c r="W20" s="24"/>
      <c r="X20" s="24"/>
      <c r="Y20" s="24"/>
      <c r="Z20" s="24"/>
      <c r="AA20" s="10"/>
      <c r="AB20" s="10"/>
      <c r="AC20" s="10"/>
      <c r="AD20" s="10"/>
    </row>
    <row r="21" spans="2:31" ht="15.75">
      <c r="B21" s="129" t="s">
        <v>61</v>
      </c>
      <c r="C21" s="670" t="s">
        <v>399</v>
      </c>
      <c r="D21" s="671" t="s">
        <v>400</v>
      </c>
      <c r="E21" s="672" t="s">
        <v>21</v>
      </c>
      <c r="F21" s="673">
        <v>2</v>
      </c>
      <c r="G21" s="873">
        <v>38.729999999999997</v>
      </c>
      <c r="H21" s="873">
        <v>0</v>
      </c>
      <c r="I21" s="873">
        <v>38.729999999999997</v>
      </c>
      <c r="J21" s="131">
        <f t="shared" si="1"/>
        <v>77.459999999999994</v>
      </c>
      <c r="P21" s="10"/>
      <c r="Q21" s="22"/>
      <c r="R21" s="19"/>
      <c r="S21" s="20"/>
      <c r="T21" s="21"/>
      <c r="U21" s="22"/>
      <c r="V21" s="23"/>
      <c r="W21" s="24"/>
      <c r="X21" s="24"/>
      <c r="Y21" s="24"/>
      <c r="Z21" s="24"/>
      <c r="AA21" s="10"/>
      <c r="AB21" s="10"/>
      <c r="AC21" s="10"/>
      <c r="AD21" s="10"/>
    </row>
    <row r="22" spans="2:31" ht="15.75">
      <c r="B22" s="133"/>
      <c r="C22" s="108"/>
      <c r="D22" s="80"/>
      <c r="E22" s="11"/>
      <c r="F22" s="177"/>
      <c r="G22" s="105"/>
      <c r="H22" s="113"/>
      <c r="I22" s="103" t="s">
        <v>24</v>
      </c>
      <c r="J22" s="134">
        <f>SUM(J12:J21)</f>
        <v>19567.71</v>
      </c>
      <c r="P22" s="10"/>
      <c r="Q22" s="55"/>
      <c r="R22" s="13"/>
      <c r="S22" s="32"/>
      <c r="T22" s="47"/>
      <c r="U22" s="61"/>
      <c r="V22" s="30"/>
      <c r="W22" s="48"/>
      <c r="X22" s="48"/>
      <c r="Y22" s="31"/>
      <c r="Z22" s="35"/>
      <c r="AA22" s="62"/>
      <c r="AB22" s="62"/>
      <c r="AC22" s="62"/>
      <c r="AD22" s="62"/>
      <c r="AE22" s="63"/>
    </row>
    <row r="23" spans="2:31" ht="15.75">
      <c r="B23" s="139">
        <v>3</v>
      </c>
      <c r="C23" s="117"/>
      <c r="D23" s="96" t="s">
        <v>219</v>
      </c>
      <c r="E23" s="94"/>
      <c r="F23" s="182"/>
      <c r="G23" s="95"/>
      <c r="H23" s="93"/>
      <c r="I23" s="247"/>
      <c r="J23" s="140"/>
      <c r="P23" s="10"/>
      <c r="Q23" s="58"/>
      <c r="R23" s="38"/>
      <c r="S23" s="32"/>
      <c r="T23" s="47"/>
      <c r="U23" s="45"/>
      <c r="V23" s="30"/>
      <c r="W23" s="48"/>
      <c r="X23" s="48"/>
      <c r="Y23" s="31"/>
      <c r="Z23" s="35"/>
      <c r="AA23" s="62"/>
      <c r="AB23" s="62"/>
      <c r="AC23" s="62"/>
      <c r="AD23" s="62"/>
      <c r="AE23" s="63"/>
    </row>
    <row r="24" spans="2:31" ht="15.75">
      <c r="B24" s="107" t="s">
        <v>25</v>
      </c>
      <c r="C24" s="674" t="s">
        <v>379</v>
      </c>
      <c r="D24" s="675" t="s">
        <v>197</v>
      </c>
      <c r="E24" s="676" t="s">
        <v>22</v>
      </c>
      <c r="F24" s="677">
        <v>17</v>
      </c>
      <c r="G24" s="873">
        <v>0</v>
      </c>
      <c r="H24" s="873">
        <v>36.630000000000003</v>
      </c>
      <c r="I24" s="873">
        <v>36.630000000000003</v>
      </c>
      <c r="J24" s="131">
        <f t="shared" ref="J24:J28" si="2">SUM(I24*F24)</f>
        <v>622.71</v>
      </c>
      <c r="P24" s="10"/>
      <c r="Q24" s="58"/>
      <c r="R24" s="38"/>
      <c r="S24" s="39"/>
      <c r="T24" s="40"/>
      <c r="U24" s="39"/>
      <c r="V24" s="30"/>
      <c r="W24" s="41"/>
      <c r="X24" s="41"/>
      <c r="Y24" s="67"/>
      <c r="Z24" s="68"/>
      <c r="AA24" s="62"/>
      <c r="AB24" s="62"/>
      <c r="AC24" s="62"/>
      <c r="AD24" s="62"/>
      <c r="AE24" s="63"/>
    </row>
    <row r="25" spans="2:31" ht="15.75">
      <c r="B25" s="107" t="s">
        <v>26</v>
      </c>
      <c r="C25" s="678" t="s">
        <v>401</v>
      </c>
      <c r="D25" s="679" t="s">
        <v>402</v>
      </c>
      <c r="E25" s="680" t="s">
        <v>21</v>
      </c>
      <c r="F25" s="681">
        <v>16</v>
      </c>
      <c r="G25" s="873">
        <v>19.22</v>
      </c>
      <c r="H25" s="873">
        <v>40.94</v>
      </c>
      <c r="I25" s="873">
        <v>60.16</v>
      </c>
      <c r="J25" s="131">
        <f t="shared" si="2"/>
        <v>962.56</v>
      </c>
      <c r="P25" s="10"/>
      <c r="Q25" s="58"/>
      <c r="R25" s="38"/>
      <c r="S25" s="39"/>
      <c r="T25" s="40"/>
      <c r="U25" s="39"/>
      <c r="V25" s="30"/>
      <c r="W25" s="41"/>
      <c r="X25" s="41"/>
      <c r="Y25" s="67"/>
      <c r="Z25" s="68"/>
      <c r="AA25" s="62"/>
      <c r="AB25" s="62"/>
      <c r="AC25" s="62"/>
      <c r="AD25" s="62"/>
      <c r="AE25" s="63"/>
    </row>
    <row r="26" spans="2:31" ht="15.75">
      <c r="B26" s="107" t="s">
        <v>46</v>
      </c>
      <c r="C26" s="682" t="s">
        <v>403</v>
      </c>
      <c r="D26" s="683" t="s">
        <v>404</v>
      </c>
      <c r="E26" s="684" t="s">
        <v>22</v>
      </c>
      <c r="F26" s="685">
        <v>18</v>
      </c>
      <c r="G26" s="873">
        <v>262.87</v>
      </c>
      <c r="H26" s="873">
        <v>0</v>
      </c>
      <c r="I26" s="873">
        <v>262.87</v>
      </c>
      <c r="J26" s="131">
        <f t="shared" si="2"/>
        <v>4731.66</v>
      </c>
      <c r="P26" s="10"/>
      <c r="Q26" s="58"/>
      <c r="R26" s="38"/>
      <c r="S26" s="39"/>
      <c r="T26" s="40"/>
      <c r="U26" s="39"/>
      <c r="V26" s="30"/>
      <c r="W26" s="41"/>
      <c r="X26" s="41"/>
      <c r="Y26" s="67"/>
      <c r="Z26" s="68"/>
      <c r="AA26" s="62"/>
      <c r="AB26" s="62"/>
      <c r="AC26" s="62"/>
      <c r="AD26" s="62"/>
      <c r="AE26" s="63"/>
    </row>
    <row r="27" spans="2:31" ht="15.75">
      <c r="B27" s="107" t="s">
        <v>65</v>
      </c>
      <c r="C27" s="686" t="s">
        <v>346</v>
      </c>
      <c r="D27" s="687" t="s">
        <v>347</v>
      </c>
      <c r="E27" s="688" t="s">
        <v>22</v>
      </c>
      <c r="F27" s="689">
        <v>18</v>
      </c>
      <c r="G27" s="873">
        <v>0</v>
      </c>
      <c r="H27" s="873">
        <v>123.4</v>
      </c>
      <c r="I27" s="873">
        <v>123.4</v>
      </c>
      <c r="J27" s="131">
        <f t="shared" si="2"/>
        <v>2221.2000000000003</v>
      </c>
      <c r="P27" s="10"/>
      <c r="Q27" s="58"/>
      <c r="R27" s="38"/>
      <c r="S27" s="39"/>
      <c r="T27" s="40"/>
      <c r="U27" s="39"/>
      <c r="V27" s="30"/>
      <c r="W27" s="41"/>
      <c r="X27" s="41"/>
      <c r="Y27" s="67"/>
      <c r="Z27" s="68"/>
      <c r="AA27" s="62"/>
      <c r="AB27" s="62"/>
      <c r="AC27" s="62"/>
      <c r="AD27" s="62"/>
      <c r="AE27" s="63"/>
    </row>
    <row r="28" spans="2:31" ht="15.75">
      <c r="B28" s="107" t="s">
        <v>127</v>
      </c>
      <c r="C28" s="690" t="s">
        <v>405</v>
      </c>
      <c r="D28" s="691" t="s">
        <v>175</v>
      </c>
      <c r="E28" s="692" t="s">
        <v>22</v>
      </c>
      <c r="F28" s="693">
        <v>10</v>
      </c>
      <c r="G28" s="873">
        <v>96.61</v>
      </c>
      <c r="H28" s="873">
        <v>0.14000000000000001</v>
      </c>
      <c r="I28" s="873">
        <v>96.75</v>
      </c>
      <c r="J28" s="131">
        <f t="shared" si="2"/>
        <v>967.5</v>
      </c>
      <c r="P28" s="10"/>
      <c r="Q28" s="58"/>
      <c r="R28" s="38"/>
      <c r="S28" s="39"/>
      <c r="T28" s="40"/>
      <c r="U28" s="39"/>
      <c r="V28" s="30"/>
      <c r="W28" s="41"/>
      <c r="X28" s="41"/>
      <c r="Y28" s="67"/>
      <c r="Z28" s="68"/>
      <c r="AA28" s="62"/>
      <c r="AB28" s="62"/>
      <c r="AC28" s="62"/>
      <c r="AD28" s="62"/>
      <c r="AE28" s="63"/>
    </row>
    <row r="29" spans="2:31" ht="15.75">
      <c r="B29" s="141"/>
      <c r="C29" s="118"/>
      <c r="D29" s="82"/>
      <c r="E29" s="83"/>
      <c r="F29" s="183"/>
      <c r="G29" s="84"/>
      <c r="H29" s="244"/>
      <c r="I29" s="103" t="s">
        <v>27</v>
      </c>
      <c r="J29" s="142">
        <f>SUM(J24:J28)</f>
        <v>9505.630000000001</v>
      </c>
      <c r="P29" s="10"/>
      <c r="Q29" s="58"/>
      <c r="R29" s="863"/>
      <c r="S29" s="863"/>
      <c r="T29" s="47"/>
      <c r="U29" s="45"/>
      <c r="V29" s="30"/>
      <c r="W29" s="71"/>
      <c r="X29" s="71"/>
      <c r="Y29" s="31"/>
      <c r="Z29" s="35"/>
      <c r="AA29" s="62"/>
      <c r="AB29" s="62"/>
      <c r="AC29" s="62"/>
      <c r="AD29" s="62"/>
      <c r="AE29" s="63"/>
    </row>
    <row r="30" spans="2:31" ht="15.75">
      <c r="B30" s="285">
        <v>4</v>
      </c>
      <c r="C30" s="336"/>
      <c r="D30" s="96" t="s">
        <v>212</v>
      </c>
      <c r="E30" s="101"/>
      <c r="F30" s="330"/>
      <c r="G30" s="120"/>
      <c r="H30" s="120"/>
      <c r="I30" s="240"/>
      <c r="J30" s="331"/>
      <c r="P30" s="10"/>
      <c r="Q30" s="58"/>
      <c r="R30" s="38"/>
      <c r="S30" s="38"/>
      <c r="T30" s="47"/>
      <c r="U30" s="45"/>
      <c r="V30" s="30"/>
      <c r="W30" s="71"/>
      <c r="X30" s="71"/>
      <c r="Y30" s="31"/>
      <c r="Z30" s="35"/>
      <c r="AA30" s="62"/>
      <c r="AB30" s="62"/>
      <c r="AC30" s="62"/>
      <c r="AD30" s="62"/>
      <c r="AE30" s="63"/>
    </row>
    <row r="31" spans="2:31" s="63" customFormat="1" ht="15.75">
      <c r="B31" s="287" t="s">
        <v>28</v>
      </c>
      <c r="C31" s="694" t="s">
        <v>406</v>
      </c>
      <c r="D31" s="695" t="s">
        <v>407</v>
      </c>
      <c r="E31" s="696" t="s">
        <v>21</v>
      </c>
      <c r="F31" s="697">
        <v>5</v>
      </c>
      <c r="G31" s="873">
        <v>0</v>
      </c>
      <c r="H31" s="873">
        <v>22.69</v>
      </c>
      <c r="I31" s="873">
        <v>22.69</v>
      </c>
      <c r="J31" s="131">
        <f t="shared" ref="J31:J33" si="3">SUM(I31*F31)</f>
        <v>113.45</v>
      </c>
      <c r="P31" s="62"/>
      <c r="Q31" s="58"/>
      <c r="R31" s="38"/>
      <c r="S31" s="38"/>
      <c r="T31" s="47"/>
      <c r="U31" s="45"/>
      <c r="V31" s="30"/>
      <c r="W31" s="71"/>
      <c r="X31" s="71"/>
      <c r="Y31" s="31"/>
      <c r="Z31" s="35"/>
      <c r="AA31" s="62"/>
      <c r="AB31" s="62"/>
      <c r="AC31" s="62"/>
      <c r="AD31" s="62"/>
    </row>
    <row r="32" spans="2:31" ht="15.75">
      <c r="B32" s="335" t="s">
        <v>78</v>
      </c>
      <c r="C32" s="698" t="s">
        <v>408</v>
      </c>
      <c r="D32" s="699" t="s">
        <v>252</v>
      </c>
      <c r="E32" s="700" t="s">
        <v>68</v>
      </c>
      <c r="F32" s="701">
        <v>26</v>
      </c>
      <c r="G32" s="873">
        <v>476</v>
      </c>
      <c r="H32" s="873">
        <v>32.4</v>
      </c>
      <c r="I32" s="873">
        <v>508.4</v>
      </c>
      <c r="J32" s="131">
        <f t="shared" si="3"/>
        <v>13218.4</v>
      </c>
      <c r="P32" s="10"/>
      <c r="Q32" s="58"/>
      <c r="R32" s="38"/>
      <c r="S32" s="38"/>
      <c r="T32" s="47"/>
      <c r="U32" s="45"/>
      <c r="V32" s="30"/>
      <c r="W32" s="71"/>
      <c r="X32" s="71"/>
      <c r="Y32" s="31"/>
      <c r="Z32" s="35"/>
      <c r="AA32" s="62"/>
      <c r="AB32" s="62"/>
      <c r="AC32" s="62"/>
      <c r="AD32" s="62"/>
      <c r="AE32" s="63"/>
    </row>
    <row r="33" spans="1:31" ht="15.75">
      <c r="B33" s="335" t="s">
        <v>79</v>
      </c>
      <c r="C33" s="702" t="s">
        <v>367</v>
      </c>
      <c r="D33" s="703" t="s">
        <v>409</v>
      </c>
      <c r="E33" s="704" t="s">
        <v>21</v>
      </c>
      <c r="F33" s="705">
        <v>30</v>
      </c>
      <c r="G33" s="873">
        <v>9.76</v>
      </c>
      <c r="H33" s="873">
        <v>19.53</v>
      </c>
      <c r="I33" s="873">
        <v>29.29</v>
      </c>
      <c r="J33" s="131">
        <f t="shared" si="3"/>
        <v>878.69999999999993</v>
      </c>
      <c r="P33" s="10"/>
      <c r="Q33" s="58"/>
      <c r="R33" s="38"/>
      <c r="S33" s="38"/>
      <c r="T33" s="47"/>
      <c r="U33" s="45"/>
      <c r="V33" s="30"/>
      <c r="W33" s="71"/>
      <c r="X33" s="71"/>
      <c r="Y33" s="31"/>
      <c r="Z33" s="35"/>
      <c r="AA33" s="62"/>
      <c r="AB33" s="62"/>
      <c r="AC33" s="62"/>
      <c r="AD33" s="62"/>
      <c r="AE33" s="63"/>
    </row>
    <row r="34" spans="1:31" ht="15.75">
      <c r="B34" s="141"/>
      <c r="C34" s="328"/>
      <c r="D34" s="243"/>
      <c r="E34" s="118"/>
      <c r="F34" s="179"/>
      <c r="G34" s="329"/>
      <c r="H34" s="329"/>
      <c r="I34" s="189" t="s">
        <v>29</v>
      </c>
      <c r="J34" s="142">
        <f>SUM(J31:J33)</f>
        <v>14210.550000000001</v>
      </c>
      <c r="P34" s="10"/>
      <c r="Q34" s="58"/>
      <c r="R34" s="38"/>
      <c r="S34" s="38"/>
      <c r="T34" s="47"/>
      <c r="U34" s="45"/>
      <c r="V34" s="30"/>
      <c r="W34" s="71"/>
      <c r="X34" s="71"/>
      <c r="Y34" s="31"/>
      <c r="Z34" s="35"/>
      <c r="AA34" s="62"/>
      <c r="AB34" s="62"/>
      <c r="AC34" s="62"/>
      <c r="AD34" s="62"/>
      <c r="AE34" s="63"/>
    </row>
    <row r="35" spans="1:31" ht="15.75">
      <c r="A35" s="10"/>
      <c r="B35" s="139">
        <v>5</v>
      </c>
      <c r="C35" s="101"/>
      <c r="D35" s="96" t="s">
        <v>42</v>
      </c>
      <c r="E35" s="99"/>
      <c r="F35" s="184"/>
      <c r="G35" s="100"/>
      <c r="H35" s="245"/>
      <c r="I35" s="240"/>
      <c r="J35" s="143"/>
      <c r="P35" s="10"/>
      <c r="Q35" s="22"/>
      <c r="R35" s="38"/>
      <c r="S35" s="46"/>
      <c r="T35" s="69"/>
      <c r="U35" s="39"/>
      <c r="V35" s="30"/>
      <c r="W35" s="72"/>
      <c r="X35" s="72"/>
      <c r="Y35" s="31"/>
      <c r="Z35" s="35"/>
      <c r="AA35" s="62"/>
      <c r="AB35" s="62"/>
      <c r="AC35" s="62"/>
      <c r="AD35" s="62"/>
      <c r="AE35" s="63"/>
    </row>
    <row r="36" spans="1:31" ht="15.75">
      <c r="A36" s="10"/>
      <c r="B36" s="141" t="s">
        <v>30</v>
      </c>
      <c r="C36" s="706" t="s">
        <v>381</v>
      </c>
      <c r="D36" s="707" t="s">
        <v>31</v>
      </c>
      <c r="E36" s="708" t="s">
        <v>21</v>
      </c>
      <c r="F36" s="709">
        <v>100</v>
      </c>
      <c r="G36" s="783">
        <v>0</v>
      </c>
      <c r="H36" s="784">
        <v>10.26</v>
      </c>
      <c r="I36" s="784">
        <v>10.26</v>
      </c>
      <c r="J36" s="131">
        <f>SUM(I36*F36)</f>
        <v>1026</v>
      </c>
      <c r="P36" s="10"/>
      <c r="Q36" s="22"/>
      <c r="R36" s="38"/>
      <c r="S36" s="46"/>
      <c r="T36" s="69"/>
      <c r="U36" s="39"/>
      <c r="V36" s="30"/>
      <c r="W36" s="72"/>
      <c r="X36" s="72"/>
      <c r="Y36" s="31"/>
      <c r="Z36" s="35"/>
      <c r="AA36" s="62"/>
      <c r="AB36" s="62"/>
      <c r="AC36" s="62"/>
      <c r="AD36" s="62"/>
      <c r="AE36" s="63"/>
    </row>
    <row r="37" spans="1:31" ht="15.75">
      <c r="A37" s="10"/>
      <c r="B37" s="362"/>
      <c r="C37" s="363"/>
      <c r="D37" s="294"/>
      <c r="E37" s="382"/>
      <c r="F37" s="383"/>
      <c r="G37" s="384"/>
      <c r="H37" s="385"/>
      <c r="I37" s="386" t="s">
        <v>39</v>
      </c>
      <c r="J37" s="360">
        <f>SUM(J36:J36)</f>
        <v>1026</v>
      </c>
      <c r="P37" s="10"/>
      <c r="Q37" s="59"/>
      <c r="R37" s="38"/>
      <c r="S37" s="32"/>
      <c r="T37" s="47"/>
      <c r="U37" s="45"/>
      <c r="V37" s="44"/>
      <c r="W37" s="48"/>
      <c r="X37" s="48"/>
      <c r="Y37" s="31"/>
      <c r="Z37" s="35"/>
      <c r="AA37" s="62"/>
      <c r="AB37" s="62"/>
      <c r="AC37" s="62"/>
      <c r="AD37" s="62"/>
      <c r="AE37" s="63"/>
    </row>
    <row r="38" spans="1:31" ht="21.75" customHeight="1">
      <c r="B38" s="848" t="s">
        <v>48</v>
      </c>
      <c r="C38" s="849"/>
      <c r="D38" s="849"/>
      <c r="E38" s="849"/>
      <c r="F38" s="849"/>
      <c r="G38" s="849"/>
      <c r="H38" s="850"/>
      <c r="I38" s="125"/>
      <c r="J38" s="126">
        <f>SUM(J10,J22,J29,J34,J37)</f>
        <v>44467.39</v>
      </c>
      <c r="P38" s="10"/>
      <c r="Q38" s="56"/>
      <c r="R38" s="13"/>
      <c r="S38" s="33"/>
      <c r="T38" s="73"/>
      <c r="U38" s="61"/>
      <c r="V38" s="66"/>
      <c r="W38" s="48"/>
      <c r="X38" s="48"/>
      <c r="Y38" s="31"/>
      <c r="Z38" s="35"/>
      <c r="AA38" s="62"/>
      <c r="AB38" s="62"/>
      <c r="AC38" s="62"/>
      <c r="AD38" s="62"/>
      <c r="AE38" s="63"/>
    </row>
    <row r="39" spans="1:31" ht="18" customHeight="1">
      <c r="B39" s="851" t="s">
        <v>34</v>
      </c>
      <c r="C39" s="852"/>
      <c r="D39" s="852"/>
      <c r="E39" s="852"/>
      <c r="F39" s="852"/>
      <c r="G39" s="852"/>
      <c r="H39" s="853"/>
      <c r="I39" s="77"/>
      <c r="J39" s="127">
        <f>J38*0.3</f>
        <v>13340.216999999999</v>
      </c>
      <c r="P39" s="10"/>
      <c r="Q39" s="56"/>
      <c r="R39" s="13"/>
      <c r="S39" s="46"/>
      <c r="T39" s="40"/>
      <c r="U39" s="39"/>
      <c r="V39" s="30"/>
      <c r="W39" s="72"/>
      <c r="X39" s="72"/>
      <c r="Y39" s="67"/>
      <c r="Z39" s="68"/>
      <c r="AA39" s="62"/>
      <c r="AB39" s="62"/>
      <c r="AC39" s="62"/>
      <c r="AD39" s="62"/>
      <c r="AE39" s="63"/>
    </row>
    <row r="40" spans="1:31" ht="20.25">
      <c r="B40" s="854" t="s">
        <v>32</v>
      </c>
      <c r="C40" s="855"/>
      <c r="D40" s="855"/>
      <c r="E40" s="855"/>
      <c r="F40" s="855"/>
      <c r="G40" s="855"/>
      <c r="H40" s="856"/>
      <c r="I40" s="157"/>
      <c r="J40" s="128">
        <f>SUM(J38:J39)</f>
        <v>57807.606999999996</v>
      </c>
      <c r="P40" s="10"/>
      <c r="Q40" s="60"/>
      <c r="R40" s="49"/>
      <c r="S40" s="50"/>
      <c r="T40" s="51"/>
      <c r="U40" s="27"/>
      <c r="V40" s="52"/>
      <c r="W40" s="53"/>
      <c r="X40" s="53"/>
      <c r="Y40" s="74"/>
      <c r="Z40" s="52"/>
      <c r="AA40" s="62"/>
      <c r="AB40" s="62"/>
      <c r="AC40" s="62"/>
      <c r="AD40" s="62"/>
      <c r="AE40" s="63"/>
    </row>
    <row r="41" spans="1:31" ht="18">
      <c r="B41" s="10"/>
      <c r="C41" s="10"/>
      <c r="D41" s="10"/>
      <c r="E41" s="174"/>
      <c r="F41" s="174"/>
      <c r="G41" s="151"/>
      <c r="H41" s="151"/>
      <c r="I41" s="151"/>
      <c r="J41" s="151"/>
      <c r="P41" s="10"/>
      <c r="Q41" s="56"/>
      <c r="R41" s="13"/>
      <c r="S41" s="50"/>
      <c r="T41" s="51"/>
      <c r="U41" s="27"/>
      <c r="V41" s="52"/>
      <c r="W41" s="53"/>
      <c r="X41" s="53"/>
      <c r="Y41" s="53"/>
      <c r="Z41" s="75"/>
      <c r="AA41" s="62"/>
      <c r="AB41" s="62"/>
      <c r="AC41" s="62"/>
      <c r="AD41" s="62"/>
      <c r="AE41" s="63"/>
    </row>
    <row r="42" spans="1:31" ht="18">
      <c r="B42" s="10"/>
      <c r="C42" s="10"/>
      <c r="D42" s="10"/>
      <c r="E42" s="174"/>
      <c r="F42" s="174"/>
      <c r="G42" s="151"/>
      <c r="H42" s="151"/>
      <c r="I42" s="151"/>
      <c r="J42" s="151"/>
      <c r="P42" s="10"/>
      <c r="Q42" s="56"/>
      <c r="R42" s="13"/>
      <c r="S42" s="50"/>
      <c r="T42" s="51"/>
      <c r="U42" s="27"/>
      <c r="V42" s="52"/>
      <c r="W42" s="53"/>
      <c r="X42" s="53"/>
      <c r="Y42" s="53"/>
      <c r="Z42" s="75"/>
      <c r="AA42" s="62"/>
      <c r="AB42" s="62"/>
      <c r="AC42" s="62"/>
      <c r="AD42" s="62"/>
      <c r="AE42" s="63"/>
    </row>
    <row r="43" spans="1:31">
      <c r="B43" s="10"/>
      <c r="C43" s="10"/>
      <c r="D43" s="10"/>
      <c r="I43" s="151"/>
      <c r="J43" s="151"/>
      <c r="N43" s="10"/>
      <c r="P43" s="10"/>
      <c r="Q43" s="10"/>
      <c r="R43" s="10"/>
      <c r="S43" s="10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3"/>
    </row>
    <row r="44" spans="1:31">
      <c r="I44" s="151"/>
      <c r="J44" s="151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1"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1"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1"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1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7:30">
      <c r="G49" s="176"/>
      <c r="H49" s="175" t="s">
        <v>44</v>
      </c>
      <c r="I49" s="175"/>
      <c r="J49" s="175" t="s">
        <v>45</v>
      </c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</sheetData>
  <mergeCells count="10">
    <mergeCell ref="R29:S29"/>
    <mergeCell ref="B38:H38"/>
    <mergeCell ref="B39:H39"/>
    <mergeCell ref="B40:H40"/>
    <mergeCell ref="B6:B7"/>
    <mergeCell ref="C6:C7"/>
    <mergeCell ref="D6:D7"/>
    <mergeCell ref="E6:E7"/>
    <mergeCell ref="F6:F7"/>
    <mergeCell ref="G6:J6"/>
  </mergeCells>
  <printOptions horizontalCentered="1"/>
  <pageMargins left="0.51181102362204722" right="0.51181102362204722" top="1.1811023622047245" bottom="0.78740157480314965" header="0.31496062992125984" footer="0.31496062992125984"/>
  <pageSetup paperSize="9" scale="62" fitToHeight="0" orientation="landscape" r:id="rId1"/>
  <headerFooter>
    <oddHeader>&amp;L
SMA - Secretaria do Meio Ambiente
FF - Fundação Florestal&amp;C
Parque Estadual Jaraguá 
Revitalização da Área de Uso Público&amp;R
Planilha Orçamento
CPOS 171 - NOV/2017</oddHeader>
    <oddFooter>&amp;L&amp;F&amp;RPágina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AE63"/>
  <sheetViews>
    <sheetView showGridLines="0" tabSelected="1" topLeftCell="A22" zoomScaleNormal="100" zoomScaleSheetLayoutView="100" workbookViewId="0">
      <selection activeCell="D273" sqref="D273"/>
    </sheetView>
  </sheetViews>
  <sheetFormatPr defaultRowHeight="15"/>
  <cols>
    <col min="1" max="1" width="2.85546875" style="2" customWidth="1"/>
    <col min="2" max="2" width="9.140625" style="2" customWidth="1"/>
    <col min="3" max="3" width="12.7109375" style="1" customWidth="1"/>
    <col min="4" max="4" width="97.7109375" style="2" customWidth="1"/>
    <col min="5" max="5" width="9.140625" style="1"/>
    <col min="6" max="6" width="13.140625" style="1" customWidth="1"/>
    <col min="7" max="9" width="15.7109375" style="6" customWidth="1"/>
    <col min="10" max="10" width="24" style="6" customWidth="1"/>
    <col min="11" max="17" width="9.140625" style="2"/>
    <col min="18" max="18" width="16.7109375" style="2" customWidth="1"/>
    <col min="19" max="19" width="15" style="2" customWidth="1"/>
    <col min="20" max="16384" width="9.140625" style="2"/>
  </cols>
  <sheetData>
    <row r="5" spans="1:30" ht="18" customHeight="1">
      <c r="B5" s="857" t="s">
        <v>2</v>
      </c>
      <c r="C5" s="843" t="s">
        <v>3</v>
      </c>
      <c r="D5" s="843" t="s">
        <v>33</v>
      </c>
      <c r="E5" s="841" t="s">
        <v>4</v>
      </c>
      <c r="F5" s="843" t="s">
        <v>0</v>
      </c>
      <c r="G5" s="845" t="s">
        <v>1</v>
      </c>
      <c r="H5" s="846"/>
      <c r="I5" s="846"/>
      <c r="J5" s="847"/>
    </row>
    <row r="6" spans="1:30">
      <c r="B6" s="858"/>
      <c r="C6" s="844"/>
      <c r="D6" s="844"/>
      <c r="E6" s="842"/>
      <c r="F6" s="844"/>
      <c r="G6" s="4" t="s">
        <v>6</v>
      </c>
      <c r="H6" s="4" t="s">
        <v>7</v>
      </c>
      <c r="I6" s="122" t="s">
        <v>15</v>
      </c>
      <c r="J6" s="5" t="s">
        <v>5</v>
      </c>
    </row>
    <row r="7" spans="1:30">
      <c r="A7" s="10"/>
      <c r="B7" s="159">
        <v>1</v>
      </c>
      <c r="C7" s="146"/>
      <c r="D7" s="147" t="s">
        <v>50</v>
      </c>
      <c r="E7" s="148"/>
      <c r="F7" s="123"/>
      <c r="G7" s="124"/>
      <c r="H7" s="124"/>
      <c r="I7" s="149"/>
      <c r="J7" s="15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7.25" customHeight="1">
      <c r="B8" s="129" t="s">
        <v>12</v>
      </c>
      <c r="C8" s="250" t="s">
        <v>43</v>
      </c>
      <c r="D8" s="3" t="s">
        <v>82</v>
      </c>
      <c r="E8" s="11" t="s">
        <v>14</v>
      </c>
      <c r="F8" s="195">
        <v>1</v>
      </c>
      <c r="G8" s="789">
        <v>4590.59</v>
      </c>
      <c r="H8" s="249">
        <v>0</v>
      </c>
      <c r="I8" s="78">
        <f>SUM(H8,G8)</f>
        <v>4590.59</v>
      </c>
      <c r="J8" s="131">
        <f>I8*F8</f>
        <v>4590.59</v>
      </c>
      <c r="P8" s="10"/>
      <c r="Q8" s="54"/>
      <c r="R8" s="13"/>
      <c r="S8" s="14"/>
      <c r="T8" s="15"/>
      <c r="U8" s="16"/>
      <c r="V8" s="17"/>
      <c r="W8" s="18"/>
      <c r="X8" s="18"/>
      <c r="Y8" s="18"/>
      <c r="Z8" s="36"/>
      <c r="AA8" s="10"/>
      <c r="AB8" s="10"/>
      <c r="AC8" s="10"/>
      <c r="AD8" s="10"/>
    </row>
    <row r="9" spans="1:30" ht="15.75">
      <c r="B9" s="129" t="s">
        <v>13</v>
      </c>
      <c r="C9" s="250" t="s">
        <v>43</v>
      </c>
      <c r="D9" s="3" t="s">
        <v>83</v>
      </c>
      <c r="E9" s="11" t="s">
        <v>14</v>
      </c>
      <c r="F9" s="195">
        <v>1</v>
      </c>
      <c r="G9" s="249">
        <v>2244.29</v>
      </c>
      <c r="H9" s="249">
        <v>0</v>
      </c>
      <c r="I9" s="79">
        <f t="shared" ref="I9:I15" si="0">SUM(H9,G9)</f>
        <v>2244.29</v>
      </c>
      <c r="J9" s="131">
        <f t="shared" ref="J9:J17" si="1">I9*F9</f>
        <v>2244.29</v>
      </c>
      <c r="P9" s="10"/>
      <c r="Q9" s="22"/>
      <c r="R9" s="19"/>
      <c r="S9" s="20"/>
      <c r="T9" s="21"/>
      <c r="U9" s="22"/>
      <c r="V9" s="23"/>
      <c r="W9" s="24"/>
      <c r="X9" s="24"/>
      <c r="Y9" s="24"/>
      <c r="Z9" s="24"/>
      <c r="AA9" s="10"/>
      <c r="AB9" s="10"/>
      <c r="AC9" s="10"/>
      <c r="AD9" s="10"/>
    </row>
    <row r="10" spans="1:30" ht="15.75">
      <c r="B10" s="129" t="s">
        <v>20</v>
      </c>
      <c r="C10" s="250" t="s">
        <v>43</v>
      </c>
      <c r="D10" s="3" t="s">
        <v>84</v>
      </c>
      <c r="E10" s="11" t="s">
        <v>14</v>
      </c>
      <c r="F10" s="195">
        <v>1</v>
      </c>
      <c r="G10" s="249">
        <v>1377.18</v>
      </c>
      <c r="H10" s="249">
        <v>0</v>
      </c>
      <c r="I10" s="78">
        <f t="shared" si="0"/>
        <v>1377.18</v>
      </c>
      <c r="J10" s="131">
        <f t="shared" si="1"/>
        <v>1377.18</v>
      </c>
      <c r="P10" s="10"/>
      <c r="Q10" s="22"/>
      <c r="R10" s="19"/>
      <c r="S10" s="20"/>
      <c r="T10" s="21"/>
      <c r="U10" s="22"/>
      <c r="V10" s="23"/>
      <c r="W10" s="24"/>
      <c r="X10" s="24"/>
      <c r="Y10" s="24"/>
      <c r="Z10" s="24"/>
      <c r="AA10" s="10"/>
      <c r="AB10" s="10"/>
      <c r="AC10" s="10"/>
      <c r="AD10" s="10"/>
    </row>
    <row r="11" spans="1:30" ht="15.75">
      <c r="B11" s="129" t="s">
        <v>51</v>
      </c>
      <c r="C11" s="250" t="s">
        <v>43</v>
      </c>
      <c r="D11" s="3" t="s">
        <v>85</v>
      </c>
      <c r="E11" s="11" t="s">
        <v>14</v>
      </c>
      <c r="F11" s="195">
        <v>1</v>
      </c>
      <c r="G11" s="249">
        <v>1652.61</v>
      </c>
      <c r="H11" s="249">
        <v>0</v>
      </c>
      <c r="I11" s="79">
        <f t="shared" si="0"/>
        <v>1652.61</v>
      </c>
      <c r="J11" s="131">
        <f t="shared" si="1"/>
        <v>1652.61</v>
      </c>
      <c r="P11" s="10"/>
      <c r="Q11" s="22"/>
      <c r="R11" s="19"/>
      <c r="S11" s="20"/>
      <c r="T11" s="21"/>
      <c r="U11" s="22"/>
      <c r="V11" s="23"/>
      <c r="W11" s="24"/>
      <c r="X11" s="24"/>
      <c r="Y11" s="24"/>
      <c r="Z11" s="24"/>
      <c r="AA11" s="10"/>
      <c r="AB11" s="10"/>
      <c r="AC11" s="10"/>
      <c r="AD11" s="10"/>
    </row>
    <row r="12" spans="1:30" ht="15.75">
      <c r="B12" s="129" t="s">
        <v>52</v>
      </c>
      <c r="C12" s="250" t="s">
        <v>43</v>
      </c>
      <c r="D12" s="3" t="s">
        <v>86</v>
      </c>
      <c r="E12" s="11" t="s">
        <v>14</v>
      </c>
      <c r="F12" s="195">
        <v>1</v>
      </c>
      <c r="G12" s="249">
        <v>1734.22</v>
      </c>
      <c r="H12" s="249">
        <v>0</v>
      </c>
      <c r="I12" s="239">
        <f t="shared" si="0"/>
        <v>1734.22</v>
      </c>
      <c r="J12" s="131">
        <f t="shared" si="1"/>
        <v>1734.22</v>
      </c>
      <c r="P12" s="10"/>
      <c r="Q12" s="22"/>
      <c r="R12" s="19"/>
      <c r="S12" s="20"/>
      <c r="T12" s="21"/>
      <c r="U12" s="22"/>
      <c r="V12" s="23"/>
      <c r="W12" s="24"/>
      <c r="X12" s="24"/>
      <c r="Y12" s="24"/>
      <c r="Z12" s="24"/>
      <c r="AA12" s="10"/>
      <c r="AB12" s="10"/>
      <c r="AC12" s="10"/>
      <c r="AD12" s="10"/>
    </row>
    <row r="13" spans="1:30" ht="15.75">
      <c r="B13" s="129" t="s">
        <v>53</v>
      </c>
      <c r="C13" s="250" t="s">
        <v>43</v>
      </c>
      <c r="D13" s="3" t="s">
        <v>87</v>
      </c>
      <c r="E13" s="11" t="s">
        <v>14</v>
      </c>
      <c r="F13" s="195">
        <v>1</v>
      </c>
      <c r="G13" s="249">
        <v>2376.91</v>
      </c>
      <c r="H13" s="249">
        <v>0</v>
      </c>
      <c r="I13" s="78">
        <f t="shared" si="0"/>
        <v>2376.91</v>
      </c>
      <c r="J13" s="131">
        <f t="shared" si="1"/>
        <v>2376.91</v>
      </c>
      <c r="P13" s="10"/>
      <c r="Q13" s="22"/>
      <c r="R13" s="19"/>
      <c r="S13" s="20"/>
      <c r="T13" s="21"/>
      <c r="U13" s="22"/>
      <c r="V13" s="23"/>
      <c r="W13" s="24"/>
      <c r="X13" s="24"/>
      <c r="Y13" s="24"/>
      <c r="Z13" s="24"/>
      <c r="AA13" s="10"/>
      <c r="AB13" s="10"/>
      <c r="AC13" s="10"/>
      <c r="AD13" s="10"/>
    </row>
    <row r="14" spans="1:30" ht="15.75">
      <c r="B14" s="129" t="s">
        <v>54</v>
      </c>
      <c r="C14" s="250" t="s">
        <v>43</v>
      </c>
      <c r="D14" s="3" t="s">
        <v>88</v>
      </c>
      <c r="E14" s="11" t="s">
        <v>14</v>
      </c>
      <c r="F14" s="195">
        <v>1</v>
      </c>
      <c r="G14" s="249">
        <v>2958.38</v>
      </c>
      <c r="H14" s="249">
        <v>0</v>
      </c>
      <c r="I14" s="79">
        <f t="shared" si="0"/>
        <v>2958.38</v>
      </c>
      <c r="J14" s="131">
        <f t="shared" si="1"/>
        <v>2958.38</v>
      </c>
      <c r="P14" s="10"/>
      <c r="Q14" s="22"/>
      <c r="R14" s="19"/>
      <c r="S14" s="20"/>
      <c r="T14" s="21"/>
      <c r="U14" s="22"/>
      <c r="V14" s="23"/>
      <c r="W14" s="24"/>
      <c r="X14" s="24"/>
      <c r="Y14" s="24"/>
      <c r="Z14" s="24"/>
      <c r="AA14" s="10"/>
      <c r="AB14" s="10"/>
      <c r="AC14" s="10"/>
      <c r="AD14" s="10"/>
    </row>
    <row r="15" spans="1:30" ht="15.75">
      <c r="B15" s="129" t="s">
        <v>55</v>
      </c>
      <c r="C15" s="250" t="s">
        <v>43</v>
      </c>
      <c r="D15" s="3" t="s">
        <v>89</v>
      </c>
      <c r="E15" s="11" t="s">
        <v>14</v>
      </c>
      <c r="F15" s="195">
        <v>1</v>
      </c>
      <c r="G15" s="249">
        <v>1183.3499999999999</v>
      </c>
      <c r="H15" s="249">
        <v>0</v>
      </c>
      <c r="I15" s="78">
        <f t="shared" si="0"/>
        <v>1183.3499999999999</v>
      </c>
      <c r="J15" s="131">
        <f t="shared" si="1"/>
        <v>1183.3499999999999</v>
      </c>
      <c r="P15" s="10"/>
      <c r="Q15" s="22"/>
      <c r="R15" s="19"/>
      <c r="S15" s="20"/>
      <c r="T15" s="21"/>
      <c r="U15" s="22"/>
      <c r="V15" s="23"/>
      <c r="W15" s="24"/>
      <c r="X15" s="24"/>
      <c r="Y15" s="24"/>
      <c r="Z15" s="24"/>
      <c r="AA15" s="10"/>
      <c r="AB15" s="10"/>
      <c r="AC15" s="10"/>
      <c r="AD15" s="10"/>
    </row>
    <row r="16" spans="1:30" ht="30">
      <c r="B16" s="129" t="s">
        <v>56</v>
      </c>
      <c r="C16" s="726" t="s">
        <v>398</v>
      </c>
      <c r="D16" s="707" t="s">
        <v>410</v>
      </c>
      <c r="E16" s="708" t="s">
        <v>21</v>
      </c>
      <c r="F16" s="709">
        <v>2</v>
      </c>
      <c r="G16" s="873">
        <v>641.19000000000005</v>
      </c>
      <c r="H16" s="873">
        <v>45.17</v>
      </c>
      <c r="I16" s="873">
        <v>686.36</v>
      </c>
      <c r="J16" s="131">
        <f t="shared" si="1"/>
        <v>1372.72</v>
      </c>
      <c r="P16" s="10"/>
      <c r="Q16" s="22"/>
      <c r="R16" s="19"/>
      <c r="S16" s="20"/>
      <c r="T16" s="21"/>
      <c r="U16" s="22"/>
      <c r="V16" s="23"/>
      <c r="W16" s="24"/>
      <c r="X16" s="24"/>
      <c r="Y16" s="24"/>
      <c r="Z16" s="24"/>
      <c r="AA16" s="10"/>
      <c r="AB16" s="10"/>
      <c r="AC16" s="10"/>
      <c r="AD16" s="10"/>
    </row>
    <row r="17" spans="2:31" ht="15.75">
      <c r="B17" s="129" t="s">
        <v>57</v>
      </c>
      <c r="C17" s="726" t="s">
        <v>399</v>
      </c>
      <c r="D17" s="707" t="s">
        <v>400</v>
      </c>
      <c r="E17" s="708" t="s">
        <v>21</v>
      </c>
      <c r="F17" s="709">
        <v>2</v>
      </c>
      <c r="G17" s="873">
        <v>38.729999999999997</v>
      </c>
      <c r="H17" s="873">
        <v>0</v>
      </c>
      <c r="I17" s="873">
        <v>38.729999999999997</v>
      </c>
      <c r="J17" s="131">
        <f t="shared" si="1"/>
        <v>77.459999999999994</v>
      </c>
      <c r="P17" s="10"/>
      <c r="Q17" s="22"/>
      <c r="R17" s="19"/>
      <c r="S17" s="20"/>
      <c r="T17" s="21"/>
      <c r="U17" s="22"/>
      <c r="V17" s="23"/>
      <c r="W17" s="24"/>
      <c r="X17" s="24"/>
      <c r="Y17" s="24"/>
      <c r="Z17" s="24"/>
      <c r="AA17" s="10"/>
      <c r="AB17" s="10"/>
      <c r="AC17" s="10"/>
      <c r="AD17" s="10"/>
    </row>
    <row r="18" spans="2:31" ht="15.75">
      <c r="B18" s="133"/>
      <c r="C18" s="108"/>
      <c r="D18" s="80"/>
      <c r="E18" s="11"/>
      <c r="F18" s="177"/>
      <c r="G18" s="105"/>
      <c r="H18" s="113"/>
      <c r="I18" s="103" t="s">
        <v>23</v>
      </c>
      <c r="J18" s="134">
        <f>SUM(J8:J17)</f>
        <v>19567.71</v>
      </c>
      <c r="P18" s="10"/>
      <c r="Q18" s="55"/>
      <c r="R18" s="13"/>
      <c r="S18" s="32"/>
      <c r="T18" s="47"/>
      <c r="U18" s="61"/>
      <c r="V18" s="30"/>
      <c r="W18" s="48"/>
      <c r="X18" s="48"/>
      <c r="Y18" s="31"/>
      <c r="Z18" s="35"/>
      <c r="AA18" s="62"/>
      <c r="AB18" s="62"/>
      <c r="AC18" s="62"/>
      <c r="AD18" s="62"/>
      <c r="AE18" s="63"/>
    </row>
    <row r="19" spans="2:31" ht="15.75">
      <c r="B19" s="156">
        <v>2</v>
      </c>
      <c r="C19" s="109"/>
      <c r="D19" s="110" t="s">
        <v>49</v>
      </c>
      <c r="E19" s="92"/>
      <c r="F19" s="178"/>
      <c r="G19" s="112"/>
      <c r="H19" s="93"/>
      <c r="I19" s="154"/>
      <c r="J19" s="155"/>
      <c r="P19" s="10"/>
      <c r="Q19" s="55"/>
      <c r="R19" s="13"/>
      <c r="S19" s="32"/>
      <c r="T19" s="47"/>
      <c r="U19" s="61"/>
      <c r="V19" s="30"/>
      <c r="W19" s="48"/>
      <c r="X19" s="48"/>
      <c r="Y19" s="31"/>
      <c r="Z19" s="35"/>
      <c r="AA19" s="62"/>
      <c r="AB19" s="62"/>
      <c r="AC19" s="62"/>
      <c r="AD19" s="62"/>
      <c r="AE19" s="63"/>
    </row>
    <row r="20" spans="2:31" ht="21" customHeight="1">
      <c r="B20" s="133" t="s">
        <v>8</v>
      </c>
      <c r="C20" s="250" t="s">
        <v>43</v>
      </c>
      <c r="D20" s="3" t="s">
        <v>90</v>
      </c>
      <c r="E20" s="11" t="s">
        <v>14</v>
      </c>
      <c r="F20" s="227">
        <v>1</v>
      </c>
      <c r="G20" s="105">
        <v>826.31</v>
      </c>
      <c r="H20" s="249">
        <v>0</v>
      </c>
      <c r="I20" s="79">
        <f>SUM(G20,H20)</f>
        <v>826.31</v>
      </c>
      <c r="J20" s="131">
        <f>SUM(I20*F20)</f>
        <v>826.31</v>
      </c>
      <c r="P20" s="10"/>
      <c r="Q20" s="55"/>
      <c r="R20" s="13"/>
      <c r="S20" s="32"/>
      <c r="T20" s="47"/>
      <c r="U20" s="61"/>
      <c r="V20" s="30"/>
      <c r="W20" s="48"/>
      <c r="X20" s="48"/>
      <c r="Y20" s="31"/>
      <c r="Z20" s="35"/>
      <c r="AA20" s="62"/>
      <c r="AB20" s="62"/>
      <c r="AC20" s="62"/>
      <c r="AD20" s="62"/>
      <c r="AE20" s="63"/>
    </row>
    <row r="21" spans="2:31" ht="15.75">
      <c r="B21" s="133" t="s">
        <v>9</v>
      </c>
      <c r="C21" s="250" t="s">
        <v>43</v>
      </c>
      <c r="D21" s="3" t="s">
        <v>91</v>
      </c>
      <c r="E21" s="11" t="s">
        <v>14</v>
      </c>
      <c r="F21" s="227">
        <v>1</v>
      </c>
      <c r="G21" s="105">
        <v>1035.43</v>
      </c>
      <c r="H21" s="249">
        <v>0</v>
      </c>
      <c r="I21" s="79">
        <f t="shared" ref="I21:I29" si="2">SUM(G21,H21)</f>
        <v>1035.43</v>
      </c>
      <c r="J21" s="131">
        <f t="shared" ref="J21:J29" si="3">SUM(I21*F21)</f>
        <v>1035.43</v>
      </c>
      <c r="P21" s="10"/>
      <c r="Q21" s="55"/>
      <c r="R21" s="13"/>
      <c r="S21" s="32"/>
      <c r="T21" s="47"/>
      <c r="U21" s="61"/>
      <c r="V21" s="30"/>
      <c r="W21" s="48"/>
      <c r="X21" s="48"/>
      <c r="Y21" s="31"/>
      <c r="Z21" s="35"/>
      <c r="AA21" s="62"/>
      <c r="AB21" s="62"/>
      <c r="AC21" s="62"/>
      <c r="AD21" s="62"/>
      <c r="AE21" s="63"/>
    </row>
    <row r="22" spans="2:31" ht="15.75">
      <c r="B22" s="133" t="s">
        <v>10</v>
      </c>
      <c r="C22" s="250" t="s">
        <v>43</v>
      </c>
      <c r="D22" s="3" t="s">
        <v>92</v>
      </c>
      <c r="E22" s="11" t="s">
        <v>14</v>
      </c>
      <c r="F22" s="227">
        <v>1</v>
      </c>
      <c r="G22" s="251">
        <v>1050.74</v>
      </c>
      <c r="H22" s="249">
        <v>0</v>
      </c>
      <c r="I22" s="79">
        <f t="shared" si="2"/>
        <v>1050.74</v>
      </c>
      <c r="J22" s="131">
        <f t="shared" si="3"/>
        <v>1050.74</v>
      </c>
      <c r="P22" s="10"/>
      <c r="Q22" s="55"/>
      <c r="R22" s="13"/>
      <c r="S22" s="32"/>
      <c r="T22" s="47"/>
      <c r="U22" s="61"/>
      <c r="V22" s="30"/>
      <c r="W22" s="48"/>
      <c r="X22" s="48"/>
      <c r="Y22" s="31"/>
      <c r="Z22" s="35"/>
      <c r="AA22" s="62"/>
      <c r="AB22" s="62"/>
      <c r="AC22" s="62"/>
      <c r="AD22" s="62"/>
      <c r="AE22" s="63"/>
    </row>
    <row r="23" spans="2:31" ht="15.75">
      <c r="B23" s="133" t="s">
        <v>11</v>
      </c>
      <c r="C23" s="250" t="s">
        <v>43</v>
      </c>
      <c r="D23" s="211" t="s">
        <v>93</v>
      </c>
      <c r="E23" s="11" t="s">
        <v>14</v>
      </c>
      <c r="F23" s="227">
        <v>1</v>
      </c>
      <c r="G23" s="251">
        <v>1581.2</v>
      </c>
      <c r="H23" s="249">
        <v>0</v>
      </c>
      <c r="I23" s="79">
        <f t="shared" si="2"/>
        <v>1581.2</v>
      </c>
      <c r="J23" s="131">
        <f t="shared" si="3"/>
        <v>1581.2</v>
      </c>
      <c r="P23" s="10"/>
      <c r="Q23" s="55"/>
      <c r="R23" s="13"/>
      <c r="S23" s="32"/>
      <c r="T23" s="47"/>
      <c r="U23" s="61"/>
      <c r="V23" s="30"/>
      <c r="W23" s="48"/>
      <c r="X23" s="48"/>
      <c r="Y23" s="31"/>
      <c r="Z23" s="35"/>
      <c r="AA23" s="62"/>
      <c r="AB23" s="62"/>
      <c r="AC23" s="62"/>
      <c r="AD23" s="62"/>
      <c r="AE23" s="63"/>
    </row>
    <row r="24" spans="2:31" ht="15.75">
      <c r="B24" s="133" t="s">
        <v>35</v>
      </c>
      <c r="C24" s="250" t="s">
        <v>43</v>
      </c>
      <c r="D24" s="3" t="s">
        <v>94</v>
      </c>
      <c r="E24" s="11" t="s">
        <v>14</v>
      </c>
      <c r="F24" s="227">
        <v>1</v>
      </c>
      <c r="G24" s="251">
        <v>1326.17</v>
      </c>
      <c r="H24" s="249">
        <v>0</v>
      </c>
      <c r="I24" s="79">
        <f t="shared" si="2"/>
        <v>1326.17</v>
      </c>
      <c r="J24" s="131">
        <f t="shared" si="3"/>
        <v>1326.17</v>
      </c>
      <c r="P24" s="10"/>
      <c r="Q24" s="55"/>
      <c r="R24" s="13"/>
      <c r="S24" s="32"/>
      <c r="T24" s="47"/>
      <c r="U24" s="61"/>
      <c r="V24" s="30"/>
      <c r="W24" s="48"/>
      <c r="X24" s="48"/>
      <c r="Y24" s="31"/>
      <c r="Z24" s="35"/>
      <c r="AA24" s="62"/>
      <c r="AB24" s="62"/>
      <c r="AC24" s="62"/>
      <c r="AD24" s="62"/>
      <c r="AE24" s="63"/>
    </row>
    <row r="25" spans="2:31" ht="15.75">
      <c r="B25" s="133" t="s">
        <v>36</v>
      </c>
      <c r="C25" s="250" t="s">
        <v>43</v>
      </c>
      <c r="D25" s="191" t="s">
        <v>95</v>
      </c>
      <c r="E25" s="11" t="s">
        <v>14</v>
      </c>
      <c r="F25" s="227">
        <v>1</v>
      </c>
      <c r="G25" s="251">
        <v>1887.24</v>
      </c>
      <c r="H25" s="249">
        <v>0</v>
      </c>
      <c r="I25" s="79">
        <f t="shared" si="2"/>
        <v>1887.24</v>
      </c>
      <c r="J25" s="131">
        <f t="shared" si="3"/>
        <v>1887.24</v>
      </c>
      <c r="P25" s="10"/>
      <c r="Q25" s="55"/>
      <c r="R25" s="13"/>
      <c r="S25" s="32"/>
      <c r="T25" s="47"/>
      <c r="U25" s="61"/>
      <c r="V25" s="30"/>
      <c r="W25" s="48"/>
      <c r="X25" s="48"/>
      <c r="Y25" s="31"/>
      <c r="Z25" s="35"/>
      <c r="AA25" s="62"/>
      <c r="AB25" s="62"/>
      <c r="AC25" s="62"/>
      <c r="AD25" s="62"/>
      <c r="AE25" s="63"/>
    </row>
    <row r="26" spans="2:31" ht="15.75">
      <c r="B26" s="133" t="s">
        <v>58</v>
      </c>
      <c r="C26" s="250" t="s">
        <v>43</v>
      </c>
      <c r="D26" s="210" t="s">
        <v>96</v>
      </c>
      <c r="E26" s="11" t="s">
        <v>14</v>
      </c>
      <c r="F26" s="227">
        <v>1</v>
      </c>
      <c r="G26" s="251">
        <v>2876.77</v>
      </c>
      <c r="H26" s="249">
        <v>0</v>
      </c>
      <c r="I26" s="79">
        <f t="shared" si="2"/>
        <v>2876.77</v>
      </c>
      <c r="J26" s="131">
        <f t="shared" si="3"/>
        <v>2876.77</v>
      </c>
      <c r="P26" s="10"/>
      <c r="Q26" s="55"/>
      <c r="R26" s="13"/>
      <c r="S26" s="32"/>
      <c r="T26" s="47"/>
      <c r="U26" s="61"/>
      <c r="V26" s="30"/>
      <c r="W26" s="48"/>
      <c r="X26" s="48"/>
      <c r="Y26" s="31"/>
      <c r="Z26" s="35"/>
      <c r="AA26" s="62"/>
      <c r="AB26" s="62"/>
      <c r="AC26" s="62"/>
      <c r="AD26" s="62"/>
      <c r="AE26" s="63"/>
    </row>
    <row r="27" spans="2:31" ht="15.75">
      <c r="B27" s="133" t="s">
        <v>59</v>
      </c>
      <c r="C27" s="250" t="s">
        <v>43</v>
      </c>
      <c r="D27" s="209" t="s">
        <v>97</v>
      </c>
      <c r="E27" s="11" t="s">
        <v>14</v>
      </c>
      <c r="F27" s="227">
        <v>1</v>
      </c>
      <c r="G27" s="251">
        <v>1448.59</v>
      </c>
      <c r="H27" s="249">
        <v>0</v>
      </c>
      <c r="I27" s="79">
        <f t="shared" si="2"/>
        <v>1448.59</v>
      </c>
      <c r="J27" s="131">
        <f t="shared" si="3"/>
        <v>1448.59</v>
      </c>
      <c r="P27" s="10"/>
      <c r="Q27" s="55"/>
      <c r="R27" s="13"/>
      <c r="S27" s="32"/>
      <c r="T27" s="47"/>
      <c r="U27" s="61"/>
      <c r="V27" s="30"/>
      <c r="W27" s="48"/>
      <c r="X27" s="48"/>
      <c r="Y27" s="31"/>
      <c r="Z27" s="35"/>
      <c r="AA27" s="62"/>
      <c r="AB27" s="62"/>
      <c r="AC27" s="62"/>
      <c r="AD27" s="62"/>
      <c r="AE27" s="63"/>
    </row>
    <row r="28" spans="2:31" ht="15.75">
      <c r="B28" s="133" t="s">
        <v>60</v>
      </c>
      <c r="C28" s="250" t="s">
        <v>43</v>
      </c>
      <c r="D28" s="208" t="s">
        <v>98</v>
      </c>
      <c r="E28" s="11" t="s">
        <v>14</v>
      </c>
      <c r="F28" s="227">
        <v>1</v>
      </c>
      <c r="G28" s="251">
        <v>1509.79</v>
      </c>
      <c r="H28" s="249">
        <v>0</v>
      </c>
      <c r="I28" s="79">
        <f t="shared" si="2"/>
        <v>1509.79</v>
      </c>
      <c r="J28" s="131">
        <f t="shared" si="3"/>
        <v>1509.79</v>
      </c>
      <c r="P28" s="10"/>
      <c r="Q28" s="55"/>
      <c r="R28" s="13"/>
      <c r="S28" s="32"/>
      <c r="T28" s="47"/>
      <c r="U28" s="61"/>
      <c r="V28" s="30"/>
      <c r="W28" s="48"/>
      <c r="X28" s="48"/>
      <c r="Y28" s="31"/>
      <c r="Z28" s="35"/>
      <c r="AA28" s="62"/>
      <c r="AB28" s="62"/>
      <c r="AC28" s="62"/>
      <c r="AD28" s="62"/>
      <c r="AE28" s="63"/>
    </row>
    <row r="29" spans="2:31" ht="15.75">
      <c r="B29" s="133" t="s">
        <v>61</v>
      </c>
      <c r="C29" s="250" t="s">
        <v>43</v>
      </c>
      <c r="D29" s="3" t="s">
        <v>99</v>
      </c>
      <c r="E29" s="11" t="s">
        <v>14</v>
      </c>
      <c r="F29" s="227">
        <v>1</v>
      </c>
      <c r="G29" s="251">
        <v>1377.18</v>
      </c>
      <c r="H29" s="249">
        <v>0</v>
      </c>
      <c r="I29" s="79">
        <f t="shared" si="2"/>
        <v>1377.18</v>
      </c>
      <c r="J29" s="131">
        <f t="shared" si="3"/>
        <v>1377.18</v>
      </c>
      <c r="P29" s="10"/>
      <c r="Q29" s="55"/>
      <c r="R29" s="13"/>
      <c r="S29" s="32"/>
      <c r="T29" s="47"/>
      <c r="U29" s="61"/>
      <c r="V29" s="30"/>
      <c r="W29" s="48"/>
      <c r="X29" s="48"/>
      <c r="Y29" s="31"/>
      <c r="Z29" s="35"/>
      <c r="AA29" s="62"/>
      <c r="AB29" s="62"/>
      <c r="AC29" s="62"/>
      <c r="AD29" s="62"/>
      <c r="AE29" s="63"/>
    </row>
    <row r="30" spans="2:31" ht="30">
      <c r="B30" s="133" t="s">
        <v>62</v>
      </c>
      <c r="C30" s="726" t="s">
        <v>398</v>
      </c>
      <c r="D30" s="710" t="s">
        <v>411</v>
      </c>
      <c r="E30" s="711" t="s">
        <v>21</v>
      </c>
      <c r="F30" s="712">
        <v>2</v>
      </c>
      <c r="G30" s="873">
        <v>641.19000000000005</v>
      </c>
      <c r="H30" s="873">
        <v>45.17</v>
      </c>
      <c r="I30" s="873">
        <v>686.36</v>
      </c>
      <c r="J30" s="131">
        <f>I30*F30</f>
        <v>1372.72</v>
      </c>
      <c r="P30" s="10"/>
      <c r="Q30" s="55"/>
      <c r="R30" s="13"/>
      <c r="S30" s="32"/>
      <c r="T30" s="47"/>
      <c r="U30" s="61"/>
      <c r="V30" s="30"/>
      <c r="W30" s="48"/>
      <c r="X30" s="48"/>
      <c r="Y30" s="31"/>
      <c r="Z30" s="35"/>
      <c r="AA30" s="62"/>
      <c r="AB30" s="62"/>
      <c r="AC30" s="62"/>
      <c r="AD30" s="62"/>
      <c r="AE30" s="63"/>
    </row>
    <row r="31" spans="2:31" ht="15.75">
      <c r="B31" s="133" t="s">
        <v>63</v>
      </c>
      <c r="C31" s="726" t="s">
        <v>399</v>
      </c>
      <c r="D31" s="713" t="s">
        <v>400</v>
      </c>
      <c r="E31" s="714" t="s">
        <v>21</v>
      </c>
      <c r="F31" s="715">
        <v>2</v>
      </c>
      <c r="G31" s="873">
        <v>38.729999999999997</v>
      </c>
      <c r="H31" s="873">
        <v>0</v>
      </c>
      <c r="I31" s="873">
        <v>38.729999999999997</v>
      </c>
      <c r="J31" s="131">
        <f>I31*F31</f>
        <v>77.459999999999994</v>
      </c>
      <c r="P31" s="10"/>
      <c r="Q31" s="55"/>
      <c r="R31" s="13"/>
      <c r="S31" s="32"/>
      <c r="T31" s="47"/>
      <c r="U31" s="61"/>
      <c r="V31" s="30"/>
      <c r="W31" s="48"/>
      <c r="X31" s="48"/>
      <c r="Y31" s="31"/>
      <c r="Z31" s="35"/>
      <c r="AA31" s="62"/>
      <c r="AB31" s="62"/>
      <c r="AC31" s="62"/>
      <c r="AD31" s="62"/>
      <c r="AE31" s="63"/>
    </row>
    <row r="32" spans="2:31" ht="15.75">
      <c r="B32" s="133"/>
      <c r="C32" s="108"/>
      <c r="D32" s="80"/>
      <c r="E32" s="152"/>
      <c r="F32" s="177"/>
      <c r="G32" s="206"/>
      <c r="H32" s="113"/>
      <c r="I32" s="103" t="s">
        <v>24</v>
      </c>
      <c r="J32" s="153">
        <f>SUM(J20:J31)</f>
        <v>16369.6</v>
      </c>
      <c r="P32" s="10"/>
      <c r="Q32" s="55"/>
      <c r="R32" s="13"/>
      <c r="S32" s="32"/>
      <c r="T32" s="47"/>
      <c r="U32" s="61"/>
      <c r="V32" s="30"/>
      <c r="W32" s="48"/>
      <c r="X32" s="48"/>
      <c r="Y32" s="31"/>
      <c r="Z32" s="35"/>
      <c r="AA32" s="62"/>
      <c r="AB32" s="62"/>
      <c r="AC32" s="62"/>
      <c r="AD32" s="62"/>
      <c r="AE32" s="63"/>
    </row>
    <row r="33" spans="1:31" ht="15.75">
      <c r="B33" s="135">
        <v>3</v>
      </c>
      <c r="C33" s="109"/>
      <c r="D33" s="212" t="s">
        <v>220</v>
      </c>
      <c r="E33" s="213"/>
      <c r="F33" s="182"/>
      <c r="G33" s="95"/>
      <c r="H33" s="205"/>
      <c r="I33" s="240"/>
      <c r="J33" s="143"/>
      <c r="P33" s="10"/>
      <c r="Q33" s="55"/>
      <c r="R33" s="13"/>
      <c r="S33" s="32"/>
      <c r="T33" s="47"/>
      <c r="U33" s="27"/>
      <c r="V33" s="34"/>
      <c r="W33" s="48"/>
      <c r="X33" s="48"/>
      <c r="Y33" s="31"/>
      <c r="Z33" s="35"/>
      <c r="AA33" s="62"/>
      <c r="AB33" s="62"/>
      <c r="AC33" s="62"/>
      <c r="AD33" s="62"/>
      <c r="AE33" s="63"/>
    </row>
    <row r="34" spans="1:31" s="63" customFormat="1" ht="15.75">
      <c r="B34" s="204" t="s">
        <v>25</v>
      </c>
      <c r="C34" s="726" t="s">
        <v>379</v>
      </c>
      <c r="D34" s="716" t="s">
        <v>197</v>
      </c>
      <c r="E34" s="717" t="s">
        <v>22</v>
      </c>
      <c r="F34" s="718">
        <v>33</v>
      </c>
      <c r="G34" s="873">
        <v>0</v>
      </c>
      <c r="H34" s="873">
        <v>36.630000000000003</v>
      </c>
      <c r="I34" s="873">
        <v>36.630000000000003</v>
      </c>
      <c r="J34" s="145">
        <f>I34*F34</f>
        <v>1208.7900000000002</v>
      </c>
      <c r="P34" s="62"/>
      <c r="Q34" s="202"/>
      <c r="R34" s="203"/>
      <c r="S34" s="47"/>
      <c r="T34" s="47"/>
      <c r="U34" s="27"/>
      <c r="V34" s="34"/>
      <c r="W34" s="48"/>
      <c r="X34" s="48"/>
      <c r="Y34" s="31"/>
      <c r="Z34" s="35"/>
      <c r="AA34" s="62"/>
      <c r="AB34" s="62"/>
      <c r="AC34" s="62"/>
      <c r="AD34" s="62"/>
    </row>
    <row r="35" spans="1:31" ht="15.75">
      <c r="B35" s="204" t="s">
        <v>46</v>
      </c>
      <c r="C35" s="726" t="s">
        <v>401</v>
      </c>
      <c r="D35" s="719" t="s">
        <v>402</v>
      </c>
      <c r="E35" s="720" t="s">
        <v>21</v>
      </c>
      <c r="F35" s="721">
        <v>36</v>
      </c>
      <c r="G35" s="873">
        <v>19.22</v>
      </c>
      <c r="H35" s="873">
        <v>40.94</v>
      </c>
      <c r="I35" s="873">
        <v>60.16</v>
      </c>
      <c r="J35" s="137">
        <f>I35*F35</f>
        <v>2165.7599999999998</v>
      </c>
      <c r="P35" s="10"/>
      <c r="Q35" s="55"/>
      <c r="R35" s="13"/>
      <c r="S35" s="14"/>
      <c r="T35" s="64"/>
      <c r="U35" s="65"/>
      <c r="V35" s="66"/>
      <c r="W35" s="35"/>
      <c r="X35" s="35"/>
      <c r="Y35" s="67"/>
      <c r="Z35" s="68"/>
      <c r="AA35" s="62"/>
      <c r="AB35" s="62"/>
      <c r="AC35" s="62"/>
      <c r="AD35" s="62"/>
      <c r="AE35" s="63"/>
    </row>
    <row r="36" spans="1:31" s="63" customFormat="1" ht="15.75">
      <c r="B36" s="204" t="s">
        <v>26</v>
      </c>
      <c r="C36" s="726" t="s">
        <v>403</v>
      </c>
      <c r="D36" s="722" t="s">
        <v>404</v>
      </c>
      <c r="E36" s="723" t="s">
        <v>22</v>
      </c>
      <c r="F36" s="724">
        <v>34</v>
      </c>
      <c r="G36" s="873">
        <v>262.87</v>
      </c>
      <c r="H36" s="873">
        <v>0</v>
      </c>
      <c r="I36" s="873">
        <v>262.87</v>
      </c>
      <c r="J36" s="137">
        <f>I36*F36</f>
        <v>8937.58</v>
      </c>
      <c r="P36" s="62"/>
      <c r="Q36" s="202"/>
      <c r="R36" s="203"/>
      <c r="S36" s="47"/>
      <c r="T36" s="47"/>
      <c r="U36" s="27"/>
      <c r="V36" s="34"/>
      <c r="W36" s="48"/>
      <c r="X36" s="48"/>
      <c r="Y36" s="31"/>
      <c r="Z36" s="35"/>
      <c r="AA36" s="62"/>
      <c r="AB36" s="62"/>
      <c r="AC36" s="62"/>
      <c r="AD36" s="62"/>
    </row>
    <row r="37" spans="1:31" ht="15.75">
      <c r="B37" s="204" t="s">
        <v>65</v>
      </c>
      <c r="C37" s="726" t="s">
        <v>346</v>
      </c>
      <c r="D37" s="725" t="s">
        <v>347</v>
      </c>
      <c r="E37" s="726" t="s">
        <v>22</v>
      </c>
      <c r="F37" s="727">
        <v>34</v>
      </c>
      <c r="G37" s="873">
        <v>0</v>
      </c>
      <c r="H37" s="873">
        <v>123.4</v>
      </c>
      <c r="I37" s="873">
        <v>123.4</v>
      </c>
      <c r="J37" s="137">
        <f>I37*F37</f>
        <v>4195.6000000000004</v>
      </c>
      <c r="P37" s="10"/>
      <c r="Q37" s="55"/>
      <c r="R37" s="13"/>
      <c r="S37" s="14"/>
      <c r="T37" s="64"/>
      <c r="U37" s="65"/>
      <c r="V37" s="66"/>
      <c r="W37" s="35"/>
      <c r="X37" s="35"/>
      <c r="Y37" s="67"/>
      <c r="Z37" s="68"/>
      <c r="AA37" s="62"/>
      <c r="AB37" s="62"/>
      <c r="AC37" s="62"/>
      <c r="AD37" s="62"/>
      <c r="AE37" s="63"/>
    </row>
    <row r="38" spans="1:31" ht="15.75">
      <c r="B38" s="107"/>
      <c r="C38" s="81"/>
      <c r="D38" s="243"/>
      <c r="E38" s="241"/>
      <c r="F38" s="179"/>
      <c r="G38" s="207"/>
      <c r="H38" s="160"/>
      <c r="I38" s="246" t="s">
        <v>27</v>
      </c>
      <c r="J38" s="138">
        <f>SUM(J34:J37)</f>
        <v>16507.730000000003</v>
      </c>
      <c r="P38" s="10"/>
      <c r="Q38" s="57"/>
      <c r="R38" s="37"/>
      <c r="S38" s="14"/>
      <c r="T38" s="70"/>
      <c r="U38" s="65"/>
      <c r="V38" s="66"/>
      <c r="W38" s="35"/>
      <c r="X38" s="35"/>
      <c r="Y38" s="31"/>
      <c r="Z38" s="35"/>
      <c r="AA38" s="62"/>
      <c r="AB38" s="62"/>
      <c r="AC38" s="62"/>
      <c r="AD38" s="62"/>
      <c r="AE38" s="63"/>
    </row>
    <row r="39" spans="1:31" ht="15.75">
      <c r="A39" s="10"/>
      <c r="B39" s="139">
        <v>4</v>
      </c>
      <c r="C39" s="101"/>
      <c r="D39" s="96" t="s">
        <v>75</v>
      </c>
      <c r="E39" s="99"/>
      <c r="F39" s="184"/>
      <c r="G39" s="100"/>
      <c r="H39" s="245"/>
      <c r="I39" s="240"/>
      <c r="J39" s="143"/>
      <c r="P39" s="10"/>
      <c r="Q39" s="59"/>
      <c r="R39" s="38"/>
      <c r="S39" s="32"/>
      <c r="T39" s="47"/>
      <c r="U39" s="45"/>
      <c r="V39" s="44"/>
      <c r="W39" s="48"/>
      <c r="X39" s="48"/>
      <c r="Y39" s="31"/>
      <c r="Z39" s="35"/>
      <c r="AA39" s="62"/>
      <c r="AB39" s="62"/>
      <c r="AC39" s="62"/>
      <c r="AD39" s="62"/>
      <c r="AE39" s="63"/>
    </row>
    <row r="40" spans="1:31" ht="15.95" customHeight="1">
      <c r="A40" s="10"/>
      <c r="B40" s="107" t="s">
        <v>28</v>
      </c>
      <c r="C40" s="728" t="s">
        <v>412</v>
      </c>
      <c r="D40" s="729" t="s">
        <v>231</v>
      </c>
      <c r="E40" s="730" t="s">
        <v>14</v>
      </c>
      <c r="F40" s="731">
        <v>1</v>
      </c>
      <c r="G40" s="873">
        <v>248.7</v>
      </c>
      <c r="H40" s="873">
        <v>130.24</v>
      </c>
      <c r="I40" s="873">
        <v>378.94</v>
      </c>
      <c r="J40" s="145">
        <f>I40*F40</f>
        <v>378.94</v>
      </c>
      <c r="P40" s="10"/>
      <c r="Q40" s="59"/>
      <c r="R40" s="38"/>
      <c r="S40" s="46"/>
      <c r="T40" s="40"/>
      <c r="U40" s="39"/>
      <c r="V40" s="30"/>
      <c r="W40" s="72"/>
      <c r="X40" s="72"/>
      <c r="Y40" s="67"/>
      <c r="Z40" s="68"/>
      <c r="AA40" s="62"/>
      <c r="AB40" s="62"/>
      <c r="AC40" s="62"/>
      <c r="AD40" s="62"/>
      <c r="AE40" s="63"/>
    </row>
    <row r="41" spans="1:31" ht="30">
      <c r="A41" s="10"/>
      <c r="B41" s="107" t="s">
        <v>79</v>
      </c>
      <c r="C41" s="732" t="s">
        <v>396</v>
      </c>
      <c r="D41" s="733" t="s">
        <v>234</v>
      </c>
      <c r="E41" s="734" t="s">
        <v>14</v>
      </c>
      <c r="F41" s="735">
        <v>1</v>
      </c>
      <c r="G41" s="873">
        <v>428.69</v>
      </c>
      <c r="H41" s="873">
        <v>3.66</v>
      </c>
      <c r="I41" s="873">
        <v>432.35</v>
      </c>
      <c r="J41" s="145">
        <f>I41*F41</f>
        <v>432.35</v>
      </c>
      <c r="P41" s="10"/>
      <c r="Q41" s="22"/>
      <c r="R41" s="38"/>
      <c r="S41" s="46"/>
      <c r="T41" s="69"/>
      <c r="U41" s="39"/>
      <c r="V41" s="30"/>
      <c r="W41" s="72"/>
      <c r="X41" s="72"/>
      <c r="Y41" s="31"/>
      <c r="Z41" s="35"/>
      <c r="AA41" s="62"/>
      <c r="AB41" s="62"/>
      <c r="AC41" s="62"/>
      <c r="AD41" s="62"/>
      <c r="AE41" s="63"/>
    </row>
    <row r="42" spans="1:31" ht="15.95" customHeight="1">
      <c r="A42" s="10"/>
      <c r="B42" s="107" t="s">
        <v>80</v>
      </c>
      <c r="C42" s="736" t="s">
        <v>413</v>
      </c>
      <c r="D42" s="737" t="s">
        <v>232</v>
      </c>
      <c r="E42" s="738" t="s">
        <v>14</v>
      </c>
      <c r="F42" s="739">
        <v>1</v>
      </c>
      <c r="G42" s="873">
        <v>616.78</v>
      </c>
      <c r="H42" s="873">
        <v>65.72</v>
      </c>
      <c r="I42" s="873">
        <v>682.5</v>
      </c>
      <c r="J42" s="145">
        <f>I42*F42</f>
        <v>682.5</v>
      </c>
      <c r="P42" s="10"/>
      <c r="Q42" s="22"/>
      <c r="R42" s="38"/>
      <c r="S42" s="46"/>
      <c r="T42" s="69"/>
      <c r="U42" s="39"/>
      <c r="V42" s="30"/>
      <c r="W42" s="72"/>
      <c r="X42" s="72"/>
      <c r="Y42" s="31"/>
      <c r="Z42" s="35"/>
      <c r="AA42" s="62"/>
      <c r="AB42" s="62"/>
      <c r="AC42" s="62"/>
      <c r="AD42" s="62"/>
      <c r="AE42" s="63"/>
    </row>
    <row r="43" spans="1:31" ht="15.75">
      <c r="A43" s="10"/>
      <c r="B43" s="107" t="s">
        <v>172</v>
      </c>
      <c r="C43" s="740" t="s">
        <v>414</v>
      </c>
      <c r="D43" s="741" t="s">
        <v>415</v>
      </c>
      <c r="E43" s="742" t="s">
        <v>68</v>
      </c>
      <c r="F43" s="743">
        <v>2.2000000000000002</v>
      </c>
      <c r="G43" s="873">
        <v>28.58</v>
      </c>
      <c r="H43" s="873">
        <v>8.83</v>
      </c>
      <c r="I43" s="873">
        <v>37.409999999999997</v>
      </c>
      <c r="J43" s="145">
        <f>I43*F43</f>
        <v>82.301999999999992</v>
      </c>
      <c r="P43" s="10"/>
      <c r="Q43" s="22"/>
      <c r="R43" s="38"/>
      <c r="S43" s="46"/>
      <c r="T43" s="69"/>
      <c r="U43" s="39"/>
      <c r="V43" s="30"/>
      <c r="W43" s="72"/>
      <c r="X43" s="72"/>
      <c r="Y43" s="31"/>
      <c r="Z43" s="35"/>
      <c r="AA43" s="62"/>
      <c r="AB43" s="62"/>
      <c r="AC43" s="62"/>
      <c r="AD43" s="62"/>
      <c r="AE43" s="63"/>
    </row>
    <row r="44" spans="1:31" ht="15.75">
      <c r="A44" s="10"/>
      <c r="B44" s="141"/>
      <c r="C44" s="226"/>
      <c r="D44" s="242"/>
      <c r="E44" s="76"/>
      <c r="F44" s="177"/>
      <c r="G44" s="190"/>
      <c r="H44" s="43"/>
      <c r="I44" s="248" t="s">
        <v>29</v>
      </c>
      <c r="J44" s="142">
        <f>SUM(J40:J43)</f>
        <v>1576.0919999999999</v>
      </c>
      <c r="P44" s="10"/>
      <c r="Q44" s="22"/>
      <c r="R44" s="38"/>
      <c r="S44" s="46"/>
      <c r="T44" s="69"/>
      <c r="U44" s="39"/>
      <c r="V44" s="30"/>
      <c r="W44" s="72"/>
      <c r="X44" s="72"/>
      <c r="Y44" s="31"/>
      <c r="Z44" s="35"/>
      <c r="AA44" s="62"/>
      <c r="AB44" s="62"/>
      <c r="AC44" s="62"/>
      <c r="AD44" s="62"/>
      <c r="AE44" s="63"/>
    </row>
    <row r="45" spans="1:31" ht="15.75">
      <c r="A45" s="10"/>
      <c r="B45" s="139">
        <v>5</v>
      </c>
      <c r="C45" s="101"/>
      <c r="D45" s="96" t="s">
        <v>209</v>
      </c>
      <c r="E45" s="99"/>
      <c r="F45" s="184"/>
      <c r="G45" s="100"/>
      <c r="H45" s="245"/>
      <c r="I45" s="240"/>
      <c r="J45" s="143"/>
      <c r="P45" s="10"/>
      <c r="Q45" s="22"/>
      <c r="R45" s="38"/>
      <c r="S45" s="46"/>
      <c r="T45" s="69"/>
      <c r="U45" s="39"/>
      <c r="V45" s="30"/>
      <c r="W45" s="72"/>
      <c r="X45" s="72"/>
      <c r="Y45" s="31"/>
      <c r="Z45" s="35"/>
      <c r="AA45" s="62"/>
      <c r="AB45" s="62"/>
      <c r="AC45" s="62"/>
      <c r="AD45" s="62"/>
      <c r="AE45" s="63"/>
    </row>
    <row r="46" spans="1:31" ht="15.75">
      <c r="A46" s="10"/>
      <c r="B46" s="141" t="s">
        <v>30</v>
      </c>
      <c r="C46" s="744" t="s">
        <v>384</v>
      </c>
      <c r="D46" s="745" t="s">
        <v>385</v>
      </c>
      <c r="E46" s="746" t="s">
        <v>14</v>
      </c>
      <c r="F46" s="747">
        <v>5</v>
      </c>
      <c r="G46" s="873">
        <v>264.31</v>
      </c>
      <c r="H46" s="873">
        <v>15.7</v>
      </c>
      <c r="I46" s="873">
        <v>280.01</v>
      </c>
      <c r="J46" s="145">
        <f>I46*F46</f>
        <v>1400.05</v>
      </c>
      <c r="P46" s="10"/>
      <c r="Q46" s="22"/>
      <c r="R46" s="38"/>
      <c r="S46" s="46"/>
      <c r="T46" s="69"/>
      <c r="U46" s="39"/>
      <c r="V46" s="30"/>
      <c r="W46" s="72"/>
      <c r="X46" s="72"/>
      <c r="Y46" s="31"/>
      <c r="Z46" s="35"/>
      <c r="AA46" s="62"/>
      <c r="AB46" s="62"/>
      <c r="AC46" s="62"/>
      <c r="AD46" s="62"/>
      <c r="AE46" s="63"/>
    </row>
    <row r="47" spans="1:31" ht="15.75">
      <c r="A47" s="10"/>
      <c r="B47" s="141"/>
      <c r="C47" s="398"/>
      <c r="D47" s="316"/>
      <c r="E47" s="399"/>
      <c r="F47" s="185"/>
      <c r="G47" s="89"/>
      <c r="H47" s="90"/>
      <c r="I47" s="189" t="s">
        <v>39</v>
      </c>
      <c r="J47" s="134">
        <f>SUM(J46:J46)</f>
        <v>1400.05</v>
      </c>
      <c r="P47" s="10"/>
      <c r="Q47" s="59"/>
      <c r="R47" s="38"/>
      <c r="S47" s="32"/>
      <c r="T47" s="47"/>
      <c r="U47" s="45"/>
      <c r="V47" s="44"/>
      <c r="W47" s="48"/>
      <c r="X47" s="48"/>
      <c r="Y47" s="31"/>
      <c r="Z47" s="35"/>
      <c r="AA47" s="62"/>
      <c r="AB47" s="62"/>
      <c r="AC47" s="62"/>
      <c r="AD47" s="62"/>
      <c r="AE47" s="63"/>
    </row>
    <row r="48" spans="1:31" ht="15.75">
      <c r="A48" s="10"/>
      <c r="B48" s="139">
        <v>6</v>
      </c>
      <c r="C48" s="101"/>
      <c r="D48" s="309" t="s">
        <v>42</v>
      </c>
      <c r="E48" s="99"/>
      <c r="F48" s="184"/>
      <c r="G48" s="100"/>
      <c r="H48" s="245"/>
      <c r="I48" s="240"/>
      <c r="J48" s="143"/>
      <c r="P48" s="10"/>
      <c r="Q48" s="22"/>
      <c r="R48" s="38"/>
      <c r="S48" s="46"/>
      <c r="T48" s="69"/>
      <c r="U48" s="39"/>
      <c r="V48" s="30"/>
      <c r="W48" s="72"/>
      <c r="X48" s="72"/>
      <c r="Y48" s="31"/>
      <c r="Z48" s="35"/>
      <c r="AA48" s="62"/>
      <c r="AB48" s="62"/>
      <c r="AC48" s="62"/>
      <c r="AD48" s="62"/>
      <c r="AE48" s="63"/>
    </row>
    <row r="49" spans="1:31" ht="15.75">
      <c r="A49" s="10"/>
      <c r="B49" s="141" t="s">
        <v>210</v>
      </c>
      <c r="C49" s="748" t="s">
        <v>381</v>
      </c>
      <c r="D49" s="749" t="s">
        <v>31</v>
      </c>
      <c r="E49" s="750" t="s">
        <v>21</v>
      </c>
      <c r="F49" s="751">
        <v>400</v>
      </c>
      <c r="G49" s="783">
        <v>0</v>
      </c>
      <c r="H49" s="784">
        <v>10.26</v>
      </c>
      <c r="I49" s="784">
        <v>10.26</v>
      </c>
      <c r="J49" s="145">
        <f>I49*F49</f>
        <v>4104</v>
      </c>
      <c r="P49" s="10"/>
      <c r="Q49" s="22"/>
      <c r="R49" s="38"/>
      <c r="S49" s="46"/>
      <c r="T49" s="69"/>
      <c r="U49" s="39"/>
      <c r="V49" s="30"/>
      <c r="W49" s="72"/>
      <c r="X49" s="72"/>
      <c r="Y49" s="31"/>
      <c r="Z49" s="35"/>
      <c r="AA49" s="62"/>
      <c r="AB49" s="62"/>
      <c r="AC49" s="62"/>
      <c r="AD49" s="62"/>
      <c r="AE49" s="63"/>
    </row>
    <row r="50" spans="1:31" ht="15.75">
      <c r="A50" s="10"/>
      <c r="B50" s="141" t="s">
        <v>208</v>
      </c>
      <c r="C50" s="752" t="s">
        <v>383</v>
      </c>
      <c r="D50" s="756" t="s">
        <v>416</v>
      </c>
      <c r="E50" s="757" t="s">
        <v>21</v>
      </c>
      <c r="F50" s="759">
        <v>300</v>
      </c>
      <c r="G50" s="873">
        <v>4.8499999999999996</v>
      </c>
      <c r="H50" s="873">
        <v>0</v>
      </c>
      <c r="I50" s="873">
        <v>4.8499999999999996</v>
      </c>
      <c r="J50" s="145">
        <f>I50*F50</f>
        <v>1455</v>
      </c>
      <c r="P50" s="10"/>
      <c r="Q50" s="22"/>
      <c r="R50" s="38"/>
      <c r="S50" s="46"/>
      <c r="T50" s="69"/>
      <c r="U50" s="39"/>
      <c r="V50" s="30"/>
      <c r="W50" s="72"/>
      <c r="X50" s="72"/>
      <c r="Y50" s="31"/>
      <c r="Z50" s="35"/>
      <c r="AA50" s="62"/>
      <c r="AB50" s="62"/>
      <c r="AC50" s="62"/>
      <c r="AD50" s="62"/>
      <c r="AE50" s="63"/>
    </row>
    <row r="51" spans="1:31" ht="15.75">
      <c r="A51" s="10"/>
      <c r="B51" s="141"/>
      <c r="C51" s="91"/>
      <c r="D51" s="201"/>
      <c r="E51" s="200"/>
      <c r="F51" s="185"/>
      <c r="G51" s="89"/>
      <c r="H51" s="90"/>
      <c r="I51" s="189" t="s">
        <v>211</v>
      </c>
      <c r="J51" s="134">
        <f>SUM(J49:J50)</f>
        <v>5559</v>
      </c>
      <c r="P51" s="10"/>
      <c r="Q51" s="59"/>
      <c r="R51" s="38"/>
      <c r="S51" s="32"/>
      <c r="T51" s="47"/>
      <c r="U51" s="45"/>
      <c r="V51" s="44"/>
      <c r="W51" s="48"/>
      <c r="X51" s="48"/>
      <c r="Y51" s="31"/>
      <c r="Z51" s="35"/>
      <c r="AA51" s="62"/>
      <c r="AB51" s="62"/>
      <c r="AC51" s="62"/>
      <c r="AD51" s="62"/>
      <c r="AE51" s="63"/>
    </row>
    <row r="52" spans="1:31" ht="21.75" customHeight="1">
      <c r="B52" s="848" t="s">
        <v>48</v>
      </c>
      <c r="C52" s="849"/>
      <c r="D52" s="849"/>
      <c r="E52" s="849"/>
      <c r="F52" s="849"/>
      <c r="G52" s="849"/>
      <c r="H52" s="850"/>
      <c r="I52" s="125"/>
      <c r="J52" s="126">
        <f>SUM(J18,J32,J38,J44,J47,J51)</f>
        <v>60980.182000000001</v>
      </c>
      <c r="P52" s="10"/>
      <c r="Q52" s="56"/>
      <c r="R52" s="13"/>
      <c r="S52" s="33"/>
      <c r="T52" s="73"/>
      <c r="U52" s="61"/>
      <c r="V52" s="66"/>
      <c r="W52" s="48"/>
      <c r="X52" s="48"/>
      <c r="Y52" s="31"/>
      <c r="Z52" s="35"/>
      <c r="AA52" s="62"/>
      <c r="AB52" s="62"/>
      <c r="AC52" s="62"/>
      <c r="AD52" s="62"/>
      <c r="AE52" s="63"/>
    </row>
    <row r="53" spans="1:31" ht="18" customHeight="1">
      <c r="B53" s="851" t="s">
        <v>34</v>
      </c>
      <c r="C53" s="852"/>
      <c r="D53" s="852"/>
      <c r="E53" s="852"/>
      <c r="F53" s="852"/>
      <c r="G53" s="852"/>
      <c r="H53" s="853"/>
      <c r="I53" s="77"/>
      <c r="J53" s="127">
        <f>J52*0.3</f>
        <v>18294.054599999999</v>
      </c>
      <c r="P53" s="10"/>
      <c r="Q53" s="56"/>
      <c r="R53" s="13"/>
      <c r="S53" s="46"/>
      <c r="T53" s="40"/>
      <c r="U53" s="39"/>
      <c r="V53" s="30"/>
      <c r="W53" s="72"/>
      <c r="X53" s="72"/>
      <c r="Y53" s="67"/>
      <c r="Z53" s="68"/>
      <c r="AA53" s="62"/>
      <c r="AB53" s="62"/>
      <c r="AC53" s="62"/>
      <c r="AD53" s="62"/>
      <c r="AE53" s="63"/>
    </row>
    <row r="54" spans="1:31" ht="20.25">
      <c r="B54" s="854" t="s">
        <v>32</v>
      </c>
      <c r="C54" s="855"/>
      <c r="D54" s="855"/>
      <c r="E54" s="855"/>
      <c r="F54" s="855"/>
      <c r="G54" s="855"/>
      <c r="H54" s="856"/>
      <c r="I54" s="157"/>
      <c r="J54" s="128">
        <f>SUM(J52:J53)</f>
        <v>79274.236600000004</v>
      </c>
      <c r="P54" s="10"/>
      <c r="Q54" s="60"/>
      <c r="R54" s="49"/>
      <c r="S54" s="50"/>
      <c r="T54" s="51"/>
      <c r="U54" s="27"/>
      <c r="V54" s="52"/>
      <c r="W54" s="53"/>
      <c r="X54" s="53"/>
      <c r="Y54" s="74"/>
      <c r="Z54" s="52"/>
      <c r="AA54" s="62"/>
      <c r="AB54" s="62"/>
      <c r="AC54" s="62"/>
      <c r="AD54" s="62"/>
      <c r="AE54" s="63"/>
    </row>
    <row r="55" spans="1:31" ht="18">
      <c r="B55" s="10"/>
      <c r="C55" s="174"/>
      <c r="D55" s="10"/>
      <c r="E55" s="174"/>
      <c r="F55" s="174"/>
      <c r="G55" s="151"/>
      <c r="H55" s="151"/>
      <c r="I55" s="151"/>
      <c r="J55" s="151"/>
      <c r="P55" s="10"/>
      <c r="Q55" s="56"/>
      <c r="R55" s="13"/>
      <c r="S55" s="50"/>
      <c r="T55" s="51"/>
      <c r="U55" s="27"/>
      <c r="V55" s="52"/>
      <c r="W55" s="53"/>
      <c r="X55" s="53"/>
      <c r="Y55" s="53"/>
      <c r="Z55" s="75"/>
      <c r="AA55" s="62"/>
      <c r="AB55" s="62"/>
      <c r="AC55" s="62"/>
      <c r="AD55" s="62"/>
      <c r="AE55" s="63"/>
    </row>
    <row r="56" spans="1:31" ht="18">
      <c r="B56" s="10"/>
      <c r="C56" s="174"/>
      <c r="D56" s="10"/>
      <c r="E56" s="174"/>
      <c r="F56" s="174"/>
      <c r="G56" s="151"/>
      <c r="H56" s="151"/>
      <c r="I56" s="151"/>
      <c r="J56" s="151"/>
      <c r="P56" s="10"/>
      <c r="Q56" s="56"/>
      <c r="R56" s="13"/>
      <c r="S56" s="50"/>
      <c r="T56" s="51"/>
      <c r="U56" s="27"/>
      <c r="V56" s="52"/>
      <c r="W56" s="53"/>
      <c r="X56" s="53"/>
      <c r="Y56" s="53"/>
      <c r="Z56" s="75"/>
      <c r="AA56" s="62"/>
      <c r="AB56" s="62"/>
      <c r="AC56" s="62"/>
      <c r="AD56" s="62"/>
      <c r="AE56" s="63"/>
    </row>
    <row r="57" spans="1:31">
      <c r="B57" s="10"/>
      <c r="C57" s="174"/>
      <c r="D57" s="10"/>
      <c r="I57" s="151"/>
      <c r="J57" s="151"/>
      <c r="N57" s="10"/>
      <c r="P57" s="10"/>
      <c r="Q57" s="10"/>
      <c r="R57" s="10"/>
      <c r="S57" s="10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3"/>
    </row>
    <row r="58" spans="1:31">
      <c r="I58" s="151"/>
      <c r="J58" s="151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1"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1"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1"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1"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1">
      <c r="G63" s="176"/>
      <c r="H63" s="175" t="s">
        <v>44</v>
      </c>
      <c r="I63" s="175"/>
      <c r="J63" s="175" t="s">
        <v>45</v>
      </c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</sheetData>
  <mergeCells count="9">
    <mergeCell ref="B52:H52"/>
    <mergeCell ref="B53:H53"/>
    <mergeCell ref="B54:H54"/>
    <mergeCell ref="B5:B6"/>
    <mergeCell ref="C5:C6"/>
    <mergeCell ref="D5:D6"/>
    <mergeCell ref="E5:E6"/>
    <mergeCell ref="F5:F6"/>
    <mergeCell ref="G5:J5"/>
  </mergeCells>
  <printOptions horizontalCentered="1"/>
  <pageMargins left="0.51181102362204722" right="0.51181102362204722" top="1.1811023622047245" bottom="0.78740157480314965" header="0.31496062992125984" footer="0.31496062992125984"/>
  <pageSetup paperSize="9" scale="62" fitToHeight="0" orientation="landscape" r:id="rId1"/>
  <headerFooter>
    <oddHeader>&amp;L
SMA - Secretaria do Meio Ambiente
FF - Fundação Florestal&amp;C
Parque Estadual Jaraguá 
Revitalização da Área de Uso Público&amp;R
Planilha Orçamento
CPOS 171 - NOV/2017</oddHeader>
    <oddFooter>&amp;L&amp;F&amp;RPágina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6:AE43"/>
  <sheetViews>
    <sheetView showGridLines="0" tabSelected="1" topLeftCell="C1" zoomScaleNormal="100" zoomScaleSheetLayoutView="100" workbookViewId="0">
      <selection activeCell="D273" sqref="D273"/>
    </sheetView>
  </sheetViews>
  <sheetFormatPr defaultRowHeight="15"/>
  <cols>
    <col min="1" max="1" width="2.85546875" style="2" customWidth="1"/>
    <col min="2" max="2" width="9.140625" style="2" customWidth="1"/>
    <col min="3" max="3" width="16.42578125" style="2" customWidth="1"/>
    <col min="4" max="4" width="97.7109375" style="2" customWidth="1"/>
    <col min="5" max="5" width="9.140625" style="1"/>
    <col min="6" max="6" width="13.140625" style="1" customWidth="1"/>
    <col min="7" max="9" width="15.7109375" style="6" customWidth="1"/>
    <col min="10" max="10" width="24" style="6" customWidth="1"/>
    <col min="11" max="17" width="9.140625" style="2"/>
    <col min="18" max="18" width="16.7109375" style="2" customWidth="1"/>
    <col min="19" max="19" width="15" style="2" customWidth="1"/>
    <col min="20" max="16384" width="9.140625" style="2"/>
  </cols>
  <sheetData>
    <row r="6" spans="1:30" ht="18" customHeight="1">
      <c r="B6" s="857" t="s">
        <v>2</v>
      </c>
      <c r="C6" s="843" t="s">
        <v>3</v>
      </c>
      <c r="D6" s="843" t="s">
        <v>33</v>
      </c>
      <c r="E6" s="841" t="s">
        <v>4</v>
      </c>
      <c r="F6" s="843" t="s">
        <v>0</v>
      </c>
      <c r="G6" s="845" t="s">
        <v>1</v>
      </c>
      <c r="H6" s="846"/>
      <c r="I6" s="846"/>
      <c r="J6" s="847"/>
    </row>
    <row r="7" spans="1:30">
      <c r="B7" s="858"/>
      <c r="C7" s="844"/>
      <c r="D7" s="844"/>
      <c r="E7" s="842"/>
      <c r="F7" s="844"/>
      <c r="G7" s="4" t="s">
        <v>6</v>
      </c>
      <c r="H7" s="4" t="s">
        <v>7</v>
      </c>
      <c r="I7" s="122" t="s">
        <v>15</v>
      </c>
      <c r="J7" s="5" t="s">
        <v>5</v>
      </c>
    </row>
    <row r="8" spans="1:30" s="63" customFormat="1">
      <c r="B8" s="320">
        <v>1</v>
      </c>
      <c r="C8" s="321"/>
      <c r="D8" s="327" t="s">
        <v>118</v>
      </c>
      <c r="E8" s="322"/>
      <c r="F8" s="321"/>
      <c r="G8" s="323"/>
      <c r="H8" s="323"/>
      <c r="I8" s="324"/>
      <c r="J8" s="325"/>
    </row>
    <row r="9" spans="1:30" s="63" customFormat="1">
      <c r="B9" s="326" t="s">
        <v>12</v>
      </c>
      <c r="C9" s="752" t="s">
        <v>333</v>
      </c>
      <c r="D9" s="753" t="s">
        <v>334</v>
      </c>
      <c r="E9" s="754" t="s">
        <v>68</v>
      </c>
      <c r="F9" s="758">
        <v>60</v>
      </c>
      <c r="G9" s="781">
        <v>0</v>
      </c>
      <c r="H9" s="782">
        <v>3.15</v>
      </c>
      <c r="I9" s="782">
        <v>3.15</v>
      </c>
      <c r="J9" s="131">
        <f>SUM(I9*F9)</f>
        <v>189</v>
      </c>
    </row>
    <row r="10" spans="1:30" s="63" customFormat="1">
      <c r="B10" s="319"/>
      <c r="C10" s="317"/>
      <c r="D10" s="317"/>
      <c r="E10" s="317"/>
      <c r="F10" s="317"/>
      <c r="G10" s="318"/>
      <c r="H10" s="318"/>
      <c r="I10" s="103" t="s">
        <v>23</v>
      </c>
      <c r="J10" s="134">
        <f>SUM(J9)</f>
        <v>189</v>
      </c>
    </row>
    <row r="11" spans="1:30">
      <c r="A11" s="10"/>
      <c r="B11" s="159">
        <v>2</v>
      </c>
      <c r="C11" s="146"/>
      <c r="D11" s="147" t="s">
        <v>76</v>
      </c>
      <c r="E11" s="148"/>
      <c r="F11" s="123"/>
      <c r="G11" s="124"/>
      <c r="H11" s="124"/>
      <c r="I11" s="149"/>
      <c r="J11" s="22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7.25" customHeight="1">
      <c r="B12" s="129" t="s">
        <v>8</v>
      </c>
      <c r="C12" s="250" t="s">
        <v>43</v>
      </c>
      <c r="D12" s="3" t="s">
        <v>82</v>
      </c>
      <c r="E12" s="11" t="s">
        <v>14</v>
      </c>
      <c r="F12" s="195">
        <v>1</v>
      </c>
      <c r="G12" s="789">
        <v>4590.59</v>
      </c>
      <c r="H12" s="249">
        <v>0</v>
      </c>
      <c r="I12" s="249">
        <f t="shared" ref="I12:I19" si="0">SUM(H12,G12)</f>
        <v>4590.59</v>
      </c>
      <c r="J12" s="131">
        <f>I12*F12</f>
        <v>4590.59</v>
      </c>
      <c r="P12" s="10"/>
      <c r="Q12" s="54"/>
      <c r="R12" s="13"/>
      <c r="S12" s="14"/>
      <c r="T12" s="15"/>
      <c r="U12" s="16"/>
      <c r="V12" s="17"/>
      <c r="W12" s="18"/>
      <c r="X12" s="18"/>
      <c r="Y12" s="18"/>
      <c r="Z12" s="36"/>
      <c r="AA12" s="10"/>
      <c r="AB12" s="10"/>
      <c r="AC12" s="10"/>
      <c r="AD12" s="10"/>
    </row>
    <row r="13" spans="1:30" ht="15.75">
      <c r="B13" s="129" t="s">
        <v>9</v>
      </c>
      <c r="C13" s="250" t="s">
        <v>43</v>
      </c>
      <c r="D13" s="3" t="s">
        <v>83</v>
      </c>
      <c r="E13" s="11" t="s">
        <v>14</v>
      </c>
      <c r="F13" s="195">
        <v>1</v>
      </c>
      <c r="G13" s="249">
        <v>2244.29</v>
      </c>
      <c r="H13" s="249">
        <v>0</v>
      </c>
      <c r="I13" s="249">
        <f t="shared" si="0"/>
        <v>2244.29</v>
      </c>
      <c r="J13" s="131">
        <f t="shared" ref="J13:J21" si="1">I13*F13</f>
        <v>2244.29</v>
      </c>
      <c r="P13" s="10"/>
      <c r="Q13" s="22"/>
      <c r="R13" s="19"/>
      <c r="S13" s="20"/>
      <c r="T13" s="21"/>
      <c r="U13" s="22"/>
      <c r="V13" s="23"/>
      <c r="W13" s="24"/>
      <c r="X13" s="24"/>
      <c r="Y13" s="24"/>
      <c r="Z13" s="24"/>
      <c r="AA13" s="10"/>
      <c r="AB13" s="10"/>
      <c r="AC13" s="10"/>
      <c r="AD13" s="10"/>
    </row>
    <row r="14" spans="1:30" ht="15.75">
      <c r="B14" s="129" t="s">
        <v>10</v>
      </c>
      <c r="C14" s="250" t="s">
        <v>43</v>
      </c>
      <c r="D14" s="3" t="s">
        <v>84</v>
      </c>
      <c r="E14" s="11" t="s">
        <v>14</v>
      </c>
      <c r="F14" s="195">
        <v>1</v>
      </c>
      <c r="G14" s="249">
        <v>1377.18</v>
      </c>
      <c r="H14" s="249">
        <v>0</v>
      </c>
      <c r="I14" s="249">
        <f t="shared" si="0"/>
        <v>1377.18</v>
      </c>
      <c r="J14" s="131">
        <f t="shared" si="1"/>
        <v>1377.18</v>
      </c>
      <c r="P14" s="10"/>
      <c r="Q14" s="22"/>
      <c r="R14" s="19"/>
      <c r="S14" s="20"/>
      <c r="T14" s="21"/>
      <c r="U14" s="22"/>
      <c r="V14" s="23"/>
      <c r="W14" s="24"/>
      <c r="X14" s="24"/>
      <c r="Y14" s="24"/>
      <c r="Z14" s="24"/>
      <c r="AA14" s="10"/>
      <c r="AB14" s="10"/>
      <c r="AC14" s="10"/>
      <c r="AD14" s="10"/>
    </row>
    <row r="15" spans="1:30" ht="15.75">
      <c r="B15" s="129" t="s">
        <v>11</v>
      </c>
      <c r="C15" s="250" t="s">
        <v>43</v>
      </c>
      <c r="D15" s="3" t="s">
        <v>85</v>
      </c>
      <c r="E15" s="11" t="s">
        <v>14</v>
      </c>
      <c r="F15" s="195">
        <v>1</v>
      </c>
      <c r="G15" s="249">
        <v>1652.61</v>
      </c>
      <c r="H15" s="249">
        <v>0</v>
      </c>
      <c r="I15" s="249">
        <f t="shared" si="0"/>
        <v>1652.61</v>
      </c>
      <c r="J15" s="131">
        <f t="shared" si="1"/>
        <v>1652.61</v>
      </c>
      <c r="P15" s="10"/>
      <c r="Q15" s="22"/>
      <c r="R15" s="19"/>
      <c r="S15" s="20"/>
      <c r="T15" s="21"/>
      <c r="U15" s="22"/>
      <c r="V15" s="23"/>
      <c r="W15" s="24"/>
      <c r="X15" s="24"/>
      <c r="Y15" s="24"/>
      <c r="Z15" s="24"/>
      <c r="AA15" s="10"/>
      <c r="AB15" s="10"/>
      <c r="AC15" s="10"/>
      <c r="AD15" s="10"/>
    </row>
    <row r="16" spans="1:30" ht="15.75">
      <c r="B16" s="129" t="s">
        <v>35</v>
      </c>
      <c r="C16" s="250" t="s">
        <v>43</v>
      </c>
      <c r="D16" s="3" t="s">
        <v>86</v>
      </c>
      <c r="E16" s="11" t="s">
        <v>14</v>
      </c>
      <c r="F16" s="195">
        <v>1</v>
      </c>
      <c r="G16" s="249">
        <v>1734.22</v>
      </c>
      <c r="H16" s="249">
        <v>0</v>
      </c>
      <c r="I16" s="249">
        <f t="shared" si="0"/>
        <v>1734.22</v>
      </c>
      <c r="J16" s="131">
        <f t="shared" si="1"/>
        <v>1734.22</v>
      </c>
      <c r="P16" s="10"/>
      <c r="Q16" s="22"/>
      <c r="R16" s="19"/>
      <c r="S16" s="20"/>
      <c r="T16" s="21"/>
      <c r="U16" s="22"/>
      <c r="V16" s="23"/>
      <c r="W16" s="24"/>
      <c r="X16" s="24"/>
      <c r="Y16" s="24"/>
      <c r="Z16" s="24"/>
      <c r="AA16" s="10"/>
      <c r="AB16" s="10"/>
      <c r="AC16" s="10"/>
      <c r="AD16" s="10"/>
    </row>
    <row r="17" spans="1:31" ht="15.75">
      <c r="B17" s="129" t="s">
        <v>36</v>
      </c>
      <c r="C17" s="250" t="s">
        <v>43</v>
      </c>
      <c r="D17" s="3" t="s">
        <v>87</v>
      </c>
      <c r="E17" s="11" t="s">
        <v>14</v>
      </c>
      <c r="F17" s="195">
        <v>1</v>
      </c>
      <c r="G17" s="249">
        <v>2376.91</v>
      </c>
      <c r="H17" s="249">
        <v>0</v>
      </c>
      <c r="I17" s="249">
        <f t="shared" si="0"/>
        <v>2376.91</v>
      </c>
      <c r="J17" s="131">
        <f t="shared" si="1"/>
        <v>2376.91</v>
      </c>
      <c r="P17" s="10"/>
      <c r="Q17" s="22"/>
      <c r="R17" s="19"/>
      <c r="S17" s="20"/>
      <c r="T17" s="21"/>
      <c r="U17" s="22"/>
      <c r="V17" s="23"/>
      <c r="W17" s="24"/>
      <c r="X17" s="24"/>
      <c r="Y17" s="24"/>
      <c r="Z17" s="24"/>
      <c r="AA17" s="10"/>
      <c r="AB17" s="10"/>
      <c r="AC17" s="10"/>
      <c r="AD17" s="10"/>
    </row>
    <row r="18" spans="1:31" ht="15.75">
      <c r="B18" s="129" t="s">
        <v>58</v>
      </c>
      <c r="C18" s="250" t="s">
        <v>43</v>
      </c>
      <c r="D18" s="3" t="s">
        <v>88</v>
      </c>
      <c r="E18" s="11" t="s">
        <v>14</v>
      </c>
      <c r="F18" s="195">
        <v>1</v>
      </c>
      <c r="G18" s="249">
        <v>2958.38</v>
      </c>
      <c r="H18" s="249">
        <v>0</v>
      </c>
      <c r="I18" s="249">
        <f t="shared" si="0"/>
        <v>2958.38</v>
      </c>
      <c r="J18" s="131">
        <f t="shared" si="1"/>
        <v>2958.38</v>
      </c>
      <c r="P18" s="10"/>
      <c r="Q18" s="22"/>
      <c r="R18" s="19"/>
      <c r="S18" s="20"/>
      <c r="T18" s="21"/>
      <c r="U18" s="22"/>
      <c r="V18" s="23"/>
      <c r="W18" s="24"/>
      <c r="X18" s="24"/>
      <c r="Y18" s="24"/>
      <c r="Z18" s="24"/>
      <c r="AA18" s="10"/>
      <c r="AB18" s="10"/>
      <c r="AC18" s="10"/>
      <c r="AD18" s="10"/>
    </row>
    <row r="19" spans="1:31" ht="15.75">
      <c r="B19" s="129" t="s">
        <v>59</v>
      </c>
      <c r="C19" s="250" t="s">
        <v>43</v>
      </c>
      <c r="D19" s="3" t="s">
        <v>89</v>
      </c>
      <c r="E19" s="11" t="s">
        <v>14</v>
      </c>
      <c r="F19" s="195">
        <v>1</v>
      </c>
      <c r="G19" s="249">
        <v>1183.3499999999999</v>
      </c>
      <c r="H19" s="249">
        <v>0</v>
      </c>
      <c r="I19" s="249">
        <f t="shared" si="0"/>
        <v>1183.3499999999999</v>
      </c>
      <c r="J19" s="131">
        <f t="shared" si="1"/>
        <v>1183.3499999999999</v>
      </c>
      <c r="P19" s="10"/>
      <c r="Q19" s="22"/>
      <c r="R19" s="19"/>
      <c r="S19" s="20"/>
      <c r="T19" s="21"/>
      <c r="U19" s="22"/>
      <c r="V19" s="23"/>
      <c r="W19" s="24"/>
      <c r="X19" s="24"/>
      <c r="Y19" s="24"/>
      <c r="Z19" s="24"/>
      <c r="AA19" s="10"/>
      <c r="AB19" s="10"/>
      <c r="AC19" s="10"/>
      <c r="AD19" s="10"/>
    </row>
    <row r="20" spans="1:31" ht="30">
      <c r="B20" s="129" t="s">
        <v>60</v>
      </c>
      <c r="C20" s="754" t="s">
        <v>398</v>
      </c>
      <c r="D20" s="756" t="s">
        <v>410</v>
      </c>
      <c r="E20" s="11" t="s">
        <v>21</v>
      </c>
      <c r="F20" s="195">
        <v>2</v>
      </c>
      <c r="G20" s="873">
        <v>641.19000000000005</v>
      </c>
      <c r="H20" s="873">
        <v>45.17</v>
      </c>
      <c r="I20" s="873">
        <v>686.36</v>
      </c>
      <c r="J20" s="131">
        <f t="shared" si="1"/>
        <v>1372.72</v>
      </c>
      <c r="P20" s="10"/>
      <c r="Q20" s="22"/>
      <c r="R20" s="19"/>
      <c r="S20" s="20"/>
      <c r="T20" s="21"/>
      <c r="U20" s="22"/>
      <c r="V20" s="23"/>
      <c r="W20" s="24"/>
      <c r="X20" s="24"/>
      <c r="Y20" s="24"/>
      <c r="Z20" s="24"/>
      <c r="AA20" s="10"/>
      <c r="AB20" s="10"/>
      <c r="AC20" s="10"/>
      <c r="AD20" s="10"/>
    </row>
    <row r="21" spans="1:31" ht="15.75">
      <c r="B21" s="129" t="s">
        <v>61</v>
      </c>
      <c r="C21" s="754" t="s">
        <v>399</v>
      </c>
      <c r="D21" s="756" t="s">
        <v>400</v>
      </c>
      <c r="E21" s="11" t="s">
        <v>21</v>
      </c>
      <c r="F21" s="195">
        <v>2</v>
      </c>
      <c r="G21" s="873">
        <v>38.729999999999997</v>
      </c>
      <c r="H21" s="873">
        <v>0</v>
      </c>
      <c r="I21" s="873">
        <v>38.729999999999997</v>
      </c>
      <c r="J21" s="131">
        <f t="shared" si="1"/>
        <v>77.459999999999994</v>
      </c>
      <c r="P21" s="10"/>
      <c r="Q21" s="22"/>
      <c r="R21" s="19"/>
      <c r="S21" s="20"/>
      <c r="T21" s="21"/>
      <c r="U21" s="22"/>
      <c r="V21" s="23"/>
      <c r="W21" s="24"/>
      <c r="X21" s="24"/>
      <c r="Y21" s="24"/>
      <c r="Z21" s="24"/>
      <c r="AA21" s="10"/>
      <c r="AB21" s="10"/>
      <c r="AC21" s="10"/>
      <c r="AD21" s="10"/>
    </row>
    <row r="22" spans="1:31" ht="16.5" customHeight="1">
      <c r="B22" s="133"/>
      <c r="C22" s="108"/>
      <c r="D22" s="80"/>
      <c r="E22" s="11"/>
      <c r="F22" s="177"/>
      <c r="G22" s="105"/>
      <c r="H22" s="113"/>
      <c r="I22" s="103" t="s">
        <v>24</v>
      </c>
      <c r="J22" s="134">
        <f>SUM(J12:J21)</f>
        <v>19567.71</v>
      </c>
      <c r="P22" s="10"/>
      <c r="Q22" s="55"/>
      <c r="R22" s="13"/>
      <c r="S22" s="32"/>
      <c r="T22" s="47"/>
      <c r="U22" s="61"/>
      <c r="V22" s="30"/>
      <c r="W22" s="48"/>
      <c r="X22" s="48"/>
      <c r="Y22" s="31"/>
      <c r="Z22" s="35"/>
      <c r="AA22" s="62"/>
      <c r="AB22" s="62"/>
      <c r="AC22" s="62"/>
      <c r="AD22" s="62"/>
      <c r="AE22" s="63"/>
    </row>
    <row r="23" spans="1:31" ht="15.75">
      <c r="B23" s="135">
        <v>3</v>
      </c>
      <c r="C23" s="109"/>
      <c r="D23" s="212" t="s">
        <v>217</v>
      </c>
      <c r="E23" s="213"/>
      <c r="F23" s="182"/>
      <c r="G23" s="95"/>
      <c r="H23" s="205"/>
      <c r="I23" s="240"/>
      <c r="J23" s="143"/>
      <c r="P23" s="10"/>
      <c r="Q23" s="55"/>
      <c r="R23" s="13"/>
      <c r="S23" s="32"/>
      <c r="T23" s="47"/>
      <c r="U23" s="27"/>
      <c r="V23" s="34"/>
      <c r="W23" s="48"/>
      <c r="X23" s="48"/>
      <c r="Y23" s="31"/>
      <c r="Z23" s="35"/>
      <c r="AA23" s="62"/>
      <c r="AB23" s="62"/>
      <c r="AC23" s="62"/>
      <c r="AD23" s="62"/>
      <c r="AE23" s="63"/>
    </row>
    <row r="24" spans="1:31" s="63" customFormat="1" ht="15.75">
      <c r="B24" s="204" t="s">
        <v>25</v>
      </c>
      <c r="C24" s="752" t="s">
        <v>379</v>
      </c>
      <c r="D24" s="753" t="s">
        <v>197</v>
      </c>
      <c r="E24" s="754" t="s">
        <v>22</v>
      </c>
      <c r="F24" s="758">
        <v>17</v>
      </c>
      <c r="G24" s="873">
        <v>0</v>
      </c>
      <c r="H24" s="873">
        <v>36.630000000000003</v>
      </c>
      <c r="I24" s="873">
        <v>36.630000000000003</v>
      </c>
      <c r="J24" s="145">
        <f>I24*F24</f>
        <v>622.71</v>
      </c>
      <c r="P24" s="62"/>
      <c r="Q24" s="202"/>
      <c r="R24" s="203"/>
      <c r="S24" s="47"/>
      <c r="T24" s="47"/>
      <c r="U24" s="27"/>
      <c r="V24" s="34"/>
      <c r="W24" s="48"/>
      <c r="X24" s="48"/>
      <c r="Y24" s="31"/>
      <c r="Z24" s="35"/>
      <c r="AA24" s="62"/>
      <c r="AB24" s="62"/>
      <c r="AC24" s="62"/>
      <c r="AD24" s="62"/>
    </row>
    <row r="25" spans="1:31" ht="15.75">
      <c r="B25" s="204" t="s">
        <v>46</v>
      </c>
      <c r="C25" s="752" t="s">
        <v>401</v>
      </c>
      <c r="D25" s="753" t="s">
        <v>402</v>
      </c>
      <c r="E25" s="754" t="s">
        <v>21</v>
      </c>
      <c r="F25" s="758">
        <v>16</v>
      </c>
      <c r="G25" s="873">
        <v>19.22</v>
      </c>
      <c r="H25" s="873">
        <v>40.94</v>
      </c>
      <c r="I25" s="873">
        <v>60.16</v>
      </c>
      <c r="J25" s="137">
        <f>I25*F25</f>
        <v>962.56</v>
      </c>
      <c r="P25" s="10"/>
      <c r="Q25" s="55"/>
      <c r="R25" s="13"/>
      <c r="S25" s="14"/>
      <c r="T25" s="64"/>
      <c r="U25" s="65"/>
      <c r="V25" s="66"/>
      <c r="W25" s="35"/>
      <c r="X25" s="35"/>
      <c r="Y25" s="67"/>
      <c r="Z25" s="68"/>
      <c r="AA25" s="62"/>
      <c r="AB25" s="62"/>
      <c r="AC25" s="62"/>
      <c r="AD25" s="62"/>
      <c r="AE25" s="63"/>
    </row>
    <row r="26" spans="1:31" s="63" customFormat="1" ht="15.75">
      <c r="B26" s="204" t="s">
        <v>26</v>
      </c>
      <c r="C26" s="752" t="s">
        <v>403</v>
      </c>
      <c r="D26" s="753" t="s">
        <v>404</v>
      </c>
      <c r="E26" s="754" t="s">
        <v>22</v>
      </c>
      <c r="F26" s="758">
        <v>18</v>
      </c>
      <c r="G26" s="873">
        <v>262.87</v>
      </c>
      <c r="H26" s="873">
        <v>0</v>
      </c>
      <c r="I26" s="873">
        <v>262.87</v>
      </c>
      <c r="J26" s="137">
        <f>I26*F26</f>
        <v>4731.66</v>
      </c>
      <c r="P26" s="62"/>
      <c r="Q26" s="202"/>
      <c r="R26" s="203"/>
      <c r="S26" s="47"/>
      <c r="T26" s="47"/>
      <c r="U26" s="27"/>
      <c r="V26" s="34"/>
      <c r="W26" s="48"/>
      <c r="X26" s="48"/>
      <c r="Y26" s="31"/>
      <c r="Z26" s="35"/>
      <c r="AA26" s="62"/>
      <c r="AB26" s="62"/>
      <c r="AC26" s="62"/>
      <c r="AD26" s="62"/>
    </row>
    <row r="27" spans="1:31" ht="15.75">
      <c r="B27" s="204" t="s">
        <v>65</v>
      </c>
      <c r="C27" s="752" t="s">
        <v>346</v>
      </c>
      <c r="D27" s="753" t="s">
        <v>347</v>
      </c>
      <c r="E27" s="754" t="s">
        <v>22</v>
      </c>
      <c r="F27" s="758">
        <v>18</v>
      </c>
      <c r="G27" s="873">
        <v>0</v>
      </c>
      <c r="H27" s="873">
        <v>123.4</v>
      </c>
      <c r="I27" s="873">
        <v>123.4</v>
      </c>
      <c r="J27" s="137">
        <f>I27*F27</f>
        <v>2221.2000000000003</v>
      </c>
      <c r="P27" s="10"/>
      <c r="Q27" s="55"/>
      <c r="R27" s="13"/>
      <c r="S27" s="14"/>
      <c r="T27" s="64"/>
      <c r="U27" s="65"/>
      <c r="V27" s="66"/>
      <c r="W27" s="35"/>
      <c r="X27" s="35"/>
      <c r="Y27" s="67"/>
      <c r="Z27" s="68"/>
      <c r="AA27" s="62"/>
      <c r="AB27" s="62"/>
      <c r="AC27" s="62"/>
      <c r="AD27" s="62"/>
      <c r="AE27" s="63"/>
    </row>
    <row r="28" spans="1:31" ht="15.75">
      <c r="B28" s="107"/>
      <c r="C28" s="752"/>
      <c r="D28" s="753"/>
      <c r="E28" s="754"/>
      <c r="F28" s="758"/>
      <c r="G28" s="755"/>
      <c r="H28" s="755"/>
      <c r="I28" s="246" t="s">
        <v>27</v>
      </c>
      <c r="J28" s="138">
        <f>SUM(J24:J27)</f>
        <v>8538.130000000001</v>
      </c>
      <c r="P28" s="10"/>
      <c r="Q28" s="57"/>
      <c r="R28" s="37"/>
      <c r="S28" s="14"/>
      <c r="T28" s="70"/>
      <c r="U28" s="65"/>
      <c r="V28" s="66"/>
      <c r="W28" s="35"/>
      <c r="X28" s="35"/>
      <c r="Y28" s="31"/>
      <c r="Z28" s="35"/>
      <c r="AA28" s="62"/>
      <c r="AB28" s="62"/>
      <c r="AC28" s="62"/>
      <c r="AD28" s="62"/>
      <c r="AE28" s="63"/>
    </row>
    <row r="29" spans="1:31" ht="15.75">
      <c r="A29" s="10"/>
      <c r="B29" s="139">
        <v>4</v>
      </c>
      <c r="C29" s="101"/>
      <c r="D29" s="96" t="s">
        <v>42</v>
      </c>
      <c r="E29" s="99"/>
      <c r="F29" s="184"/>
      <c r="G29" s="100"/>
      <c r="H29" s="245"/>
      <c r="I29" s="240"/>
      <c r="J29" s="143"/>
      <c r="P29" s="10"/>
      <c r="Q29" s="22"/>
      <c r="R29" s="38"/>
      <c r="S29" s="46"/>
      <c r="T29" s="69"/>
      <c r="U29" s="39"/>
      <c r="V29" s="30"/>
      <c r="W29" s="72"/>
      <c r="X29" s="72"/>
      <c r="Y29" s="31"/>
      <c r="Z29" s="35"/>
      <c r="AA29" s="62"/>
      <c r="AB29" s="62"/>
      <c r="AC29" s="62"/>
      <c r="AD29" s="62"/>
      <c r="AE29" s="63"/>
    </row>
    <row r="30" spans="1:31" ht="15.75">
      <c r="A30" s="10"/>
      <c r="B30" s="141" t="s">
        <v>28</v>
      </c>
      <c r="C30" s="752" t="s">
        <v>381</v>
      </c>
      <c r="D30" s="756" t="s">
        <v>31</v>
      </c>
      <c r="E30" s="757" t="s">
        <v>21</v>
      </c>
      <c r="F30" s="759">
        <v>50</v>
      </c>
      <c r="G30" s="783">
        <v>0</v>
      </c>
      <c r="H30" s="784">
        <v>10.26</v>
      </c>
      <c r="I30" s="784">
        <v>10.26</v>
      </c>
      <c r="J30" s="145">
        <f>I30*F30</f>
        <v>513</v>
      </c>
      <c r="P30" s="10"/>
      <c r="Q30" s="22"/>
      <c r="R30" s="38"/>
      <c r="S30" s="46"/>
      <c r="T30" s="69"/>
      <c r="U30" s="39"/>
      <c r="V30" s="30"/>
      <c r="W30" s="72"/>
      <c r="X30" s="72"/>
      <c r="Y30" s="31"/>
      <c r="Z30" s="35"/>
      <c r="AA30" s="62"/>
      <c r="AB30" s="62"/>
      <c r="AC30" s="62"/>
      <c r="AD30" s="62"/>
      <c r="AE30" s="63"/>
    </row>
    <row r="31" spans="1:31" ht="15.75">
      <c r="A31" s="10"/>
      <c r="B31" s="141"/>
      <c r="C31" s="91"/>
      <c r="D31" s="201"/>
      <c r="E31" s="200"/>
      <c r="F31" s="185"/>
      <c r="G31" s="89"/>
      <c r="H31" s="90"/>
      <c r="I31" s="189" t="s">
        <v>29</v>
      </c>
      <c r="J31" s="134">
        <f>SUM(J30:J30)</f>
        <v>513</v>
      </c>
      <c r="P31" s="10"/>
      <c r="Q31" s="59"/>
      <c r="R31" s="38"/>
      <c r="S31" s="32"/>
      <c r="T31" s="47"/>
      <c r="U31" s="45"/>
      <c r="V31" s="44"/>
      <c r="W31" s="48"/>
      <c r="X31" s="48"/>
      <c r="Y31" s="31"/>
      <c r="Z31" s="35"/>
      <c r="AA31" s="62"/>
      <c r="AB31" s="62"/>
      <c r="AC31" s="62"/>
      <c r="AD31" s="62"/>
      <c r="AE31" s="63"/>
    </row>
    <row r="32" spans="1:31" ht="21.75" customHeight="1">
      <c r="B32" s="848" t="s">
        <v>48</v>
      </c>
      <c r="C32" s="849"/>
      <c r="D32" s="849"/>
      <c r="E32" s="849"/>
      <c r="F32" s="849"/>
      <c r="G32" s="849"/>
      <c r="H32" s="850"/>
      <c r="I32" s="125"/>
      <c r="J32" s="126">
        <f>SUM(J10,J22,J28,J31)</f>
        <v>28807.84</v>
      </c>
      <c r="P32" s="10"/>
      <c r="Q32" s="56"/>
      <c r="R32" s="13"/>
      <c r="S32" s="33"/>
      <c r="T32" s="73"/>
      <c r="U32" s="61"/>
      <c r="V32" s="66"/>
      <c r="W32" s="48"/>
      <c r="X32" s="48"/>
      <c r="Y32" s="31"/>
      <c r="Z32" s="35"/>
      <c r="AA32" s="62"/>
      <c r="AB32" s="62"/>
      <c r="AC32" s="62"/>
      <c r="AD32" s="62"/>
      <c r="AE32" s="63"/>
    </row>
    <row r="33" spans="2:31" ht="18" customHeight="1">
      <c r="B33" s="851" t="s">
        <v>34</v>
      </c>
      <c r="C33" s="852"/>
      <c r="D33" s="852"/>
      <c r="E33" s="852"/>
      <c r="F33" s="852"/>
      <c r="G33" s="852"/>
      <c r="H33" s="853"/>
      <c r="I33" s="77"/>
      <c r="J33" s="127">
        <f>J32*0.3</f>
        <v>8642.351999999999</v>
      </c>
      <c r="P33" s="10"/>
      <c r="Q33" s="56"/>
      <c r="R33" s="13"/>
      <c r="S33" s="46"/>
      <c r="T33" s="40"/>
      <c r="U33" s="39"/>
      <c r="V33" s="30"/>
      <c r="W33" s="72"/>
      <c r="X33" s="72"/>
      <c r="Y33" s="67"/>
      <c r="Z33" s="68"/>
      <c r="AA33" s="62"/>
      <c r="AB33" s="62"/>
      <c r="AC33" s="62"/>
      <c r="AD33" s="62"/>
      <c r="AE33" s="63"/>
    </row>
    <row r="34" spans="2:31" ht="20.25">
      <c r="B34" s="854" t="s">
        <v>32</v>
      </c>
      <c r="C34" s="855"/>
      <c r="D34" s="855"/>
      <c r="E34" s="855"/>
      <c r="F34" s="855"/>
      <c r="G34" s="855"/>
      <c r="H34" s="856"/>
      <c r="I34" s="157"/>
      <c r="J34" s="128">
        <f>SUM(J32:J33)</f>
        <v>37450.191999999995</v>
      </c>
      <c r="P34" s="10"/>
      <c r="Q34" s="60"/>
      <c r="R34" s="49"/>
      <c r="S34" s="50"/>
      <c r="T34" s="51"/>
      <c r="U34" s="27"/>
      <c r="V34" s="52"/>
      <c r="W34" s="53"/>
      <c r="X34" s="53"/>
      <c r="Y34" s="74"/>
      <c r="Z34" s="52"/>
      <c r="AA34" s="62"/>
      <c r="AB34" s="62"/>
      <c r="AC34" s="62"/>
      <c r="AD34" s="62"/>
      <c r="AE34" s="63"/>
    </row>
    <row r="35" spans="2:31" ht="18">
      <c r="B35" s="10"/>
      <c r="C35" s="10"/>
      <c r="D35" s="10"/>
      <c r="E35" s="174"/>
      <c r="F35" s="174"/>
      <c r="G35" s="151"/>
      <c r="H35" s="151"/>
      <c r="I35" s="151"/>
      <c r="J35" s="151"/>
      <c r="P35" s="10"/>
      <c r="Q35" s="56"/>
      <c r="R35" s="13"/>
      <c r="S35" s="50"/>
      <c r="T35" s="51"/>
      <c r="U35" s="27"/>
      <c r="V35" s="52"/>
      <c r="W35" s="53"/>
      <c r="X35" s="53"/>
      <c r="Y35" s="53"/>
      <c r="Z35" s="75"/>
      <c r="AA35" s="62"/>
      <c r="AB35" s="62"/>
      <c r="AC35" s="62"/>
      <c r="AD35" s="62"/>
      <c r="AE35" s="63"/>
    </row>
    <row r="36" spans="2:31" ht="18">
      <c r="B36" s="10"/>
      <c r="C36" s="10"/>
      <c r="D36" s="10"/>
      <c r="E36" s="174"/>
      <c r="F36" s="174"/>
      <c r="G36" s="151"/>
      <c r="H36" s="151"/>
      <c r="I36" s="151"/>
      <c r="J36" s="151"/>
      <c r="P36" s="10"/>
      <c r="Q36" s="56"/>
      <c r="R36" s="13"/>
      <c r="S36" s="50"/>
      <c r="T36" s="51"/>
      <c r="U36" s="27"/>
      <c r="V36" s="52"/>
      <c r="W36" s="53"/>
      <c r="X36" s="53"/>
      <c r="Y36" s="53"/>
      <c r="Z36" s="75"/>
      <c r="AA36" s="62"/>
      <c r="AB36" s="62"/>
      <c r="AC36" s="62"/>
      <c r="AD36" s="62"/>
      <c r="AE36" s="63"/>
    </row>
    <row r="37" spans="2:31">
      <c r="B37" s="10"/>
      <c r="C37" s="10"/>
      <c r="D37" s="10"/>
      <c r="I37" s="151"/>
      <c r="J37" s="151"/>
      <c r="N37" s="10"/>
      <c r="P37" s="10"/>
      <c r="Q37" s="10"/>
      <c r="R37" s="10"/>
      <c r="S37" s="10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3"/>
    </row>
    <row r="38" spans="2:31">
      <c r="I38" s="151"/>
      <c r="J38" s="151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2:31"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2:31"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2:31"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2:31"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2:31">
      <c r="G43" s="176"/>
      <c r="H43" s="175" t="s">
        <v>44</v>
      </c>
      <c r="I43" s="175"/>
      <c r="J43" s="175" t="s">
        <v>45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</sheetData>
  <mergeCells count="9">
    <mergeCell ref="B32:H32"/>
    <mergeCell ref="B33:H33"/>
    <mergeCell ref="B34:H34"/>
    <mergeCell ref="B6:B7"/>
    <mergeCell ref="C6:C7"/>
    <mergeCell ref="D6:D7"/>
    <mergeCell ref="E6:E7"/>
    <mergeCell ref="F6:F7"/>
    <mergeCell ref="G6:J6"/>
  </mergeCells>
  <printOptions horizontalCentered="1"/>
  <pageMargins left="0.51181102362204722" right="0.51181102362204722" top="1.1811023622047245" bottom="0.78740157480314965" header="0.31496062992125984" footer="0.31496062992125984"/>
  <pageSetup paperSize="9" scale="62" fitToHeight="0" orientation="landscape" r:id="rId1"/>
  <headerFooter>
    <oddHeader>&amp;L
SMA - Secretaria do Meio Ambiente
FF - Fundação Florestal&amp;C
Parque Estadual Jaraguá 
Revitalização da Área de Uso Público&amp;R
Planilha Orçamento
CPOS 171 - NOV/2017</oddHeader>
    <oddFooter>&amp;L&amp;F&amp;RPágina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13</vt:i4>
      </vt:variant>
    </vt:vector>
  </HeadingPairs>
  <TitlesOfParts>
    <vt:vector size="26" baseType="lpstr">
      <vt:lpstr>Cronograma Obra</vt:lpstr>
      <vt:lpstr>Resumo</vt:lpstr>
      <vt:lpstr>Quiosque 1 Mod</vt:lpstr>
      <vt:lpstr>Quiosque 2 Mod </vt:lpstr>
      <vt:lpstr>Quiosque 4 Mod</vt:lpstr>
      <vt:lpstr>Estacionamentos</vt:lpstr>
      <vt:lpstr>Academia 01 Playground</vt:lpstr>
      <vt:lpstr>Academia 02 Quadra</vt:lpstr>
      <vt:lpstr>Academia 03 Portaria 2</vt:lpstr>
      <vt:lpstr>Academia 04 Pico do Jaraguá</vt:lpstr>
      <vt:lpstr>Concha Acústica</vt:lpstr>
      <vt:lpstr>Cancela e Guarita</vt:lpstr>
      <vt:lpstr>Trilha do Pai Zé</vt:lpstr>
      <vt:lpstr>'Academia 01 Playground'!Area_de_impressao</vt:lpstr>
      <vt:lpstr>'Academia 02 Quadra'!Area_de_impressao</vt:lpstr>
      <vt:lpstr>'Academia 03 Portaria 2'!Area_de_impressao</vt:lpstr>
      <vt:lpstr>'Academia 04 Pico do Jaraguá'!Area_de_impressao</vt:lpstr>
      <vt:lpstr>'Cancela e Guarita'!Area_de_impressao</vt:lpstr>
      <vt:lpstr>'Concha Acústica'!Area_de_impressao</vt:lpstr>
      <vt:lpstr>'Cronograma Obra'!Area_de_impressao</vt:lpstr>
      <vt:lpstr>Estacionamentos!Area_de_impressao</vt:lpstr>
      <vt:lpstr>'Quiosque 1 Mod'!Area_de_impressao</vt:lpstr>
      <vt:lpstr>'Quiosque 2 Mod '!Area_de_impressao</vt:lpstr>
      <vt:lpstr>'Quiosque 4 Mod'!Area_de_impressao</vt:lpstr>
      <vt:lpstr>Resumo!Area_de_impressao</vt:lpstr>
      <vt:lpstr>'Trilha do Pai Zé'!Area_de_impressao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Raimundo Ferreira</dc:creator>
  <cp:lastModifiedBy>Olivia Leopardi Marianno G Vasconcel</cp:lastModifiedBy>
  <cp:lastPrinted>2017-12-06T16:53:43Z</cp:lastPrinted>
  <dcterms:created xsi:type="dcterms:W3CDTF">2015-08-30T22:59:33Z</dcterms:created>
  <dcterms:modified xsi:type="dcterms:W3CDTF">2017-12-06T17:12:07Z</dcterms:modified>
</cp:coreProperties>
</file>