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LICITAÇÕES 2017\TOMADA DE PREÇOS\1289.16 - SERVIÇOS PARA CONSTRUÇÃO DO GALPÃO METÁLICO - PE JUQUERY\Galpão Metálico - corrigido\"/>
    </mc:Choice>
  </mc:AlternateContent>
  <bookViews>
    <workbookView xWindow="120" yWindow="105" windowWidth="24855" windowHeight="12540" activeTab="1"/>
  </bookViews>
  <sheets>
    <sheet name="Cronograma" sheetId="3" r:id="rId1"/>
    <sheet name="Obra" sheetId="1" r:id="rId2"/>
  </sheets>
  <definedNames>
    <definedName name="_xlnm.Print_Area" localSheetId="0">Cronograma!$A$1:$T$18</definedName>
    <definedName name="_xlnm.Print_Area" localSheetId="1">Obra!$A$1:$I$40</definedName>
    <definedName name="_xlnm.Print_Titles" localSheetId="1">Obra!$1:$1</definedName>
  </definedNames>
  <calcPr calcId="152511" calcMode="manual"/>
</workbook>
</file>

<file path=xl/calcChain.xml><?xml version="1.0" encoding="utf-8"?>
<calcChain xmlns="http://schemas.openxmlformats.org/spreadsheetml/2006/main">
  <c r="B13" i="3" l="1"/>
  <c r="B11" i="3"/>
  <c r="B9" i="3"/>
  <c r="B7" i="3"/>
  <c r="B5" i="3"/>
  <c r="B3" i="3"/>
  <c r="I34" i="1"/>
  <c r="I35" i="1"/>
  <c r="I29" i="1"/>
  <c r="I30" i="1"/>
  <c r="I28" i="1"/>
  <c r="I20" i="1"/>
  <c r="I21" i="1"/>
  <c r="I22" i="1"/>
  <c r="I23" i="1"/>
  <c r="I24" i="1"/>
  <c r="I25" i="1"/>
  <c r="I16" i="1"/>
  <c r="I15" i="1"/>
  <c r="I14" i="1"/>
  <c r="I13" i="1"/>
  <c r="I6" i="1"/>
  <c r="I7" i="1"/>
  <c r="I8" i="1"/>
  <c r="I9" i="1"/>
  <c r="I3" i="1"/>
  <c r="I27" i="1" l="1"/>
  <c r="I19" i="1"/>
  <c r="I18" i="1" s="1"/>
  <c r="S9" i="3" s="1"/>
  <c r="I33" i="1"/>
  <c r="I32" i="1" s="1"/>
  <c r="I12" i="1"/>
  <c r="I11" i="1" s="1"/>
  <c r="S13" i="3" l="1"/>
  <c r="K14" i="3" s="1"/>
  <c r="S7" i="3"/>
  <c r="C8" i="3" s="1"/>
  <c r="S11" i="3"/>
  <c r="O12" i="3" s="1"/>
  <c r="K10" i="3"/>
  <c r="V10" i="3" s="1"/>
  <c r="G8" i="3"/>
  <c r="I5" i="1"/>
  <c r="I2" i="1"/>
  <c r="O16" i="3" l="1"/>
  <c r="O17" i="3" s="1"/>
  <c r="O18" i="3" s="1"/>
  <c r="O14" i="3"/>
  <c r="S5" i="3"/>
  <c r="C6" i="3" s="1"/>
  <c r="V6" i="3" s="1"/>
  <c r="S3" i="3"/>
  <c r="V14" i="3"/>
  <c r="G12" i="3"/>
  <c r="K12" i="3"/>
  <c r="V12" i="3" s="1"/>
  <c r="H38" i="1"/>
  <c r="H39" i="1" s="1"/>
  <c r="G16" i="3"/>
  <c r="V8" i="3"/>
  <c r="S16" i="3" l="1"/>
  <c r="S17" i="3" s="1"/>
  <c r="S18" i="3" s="1"/>
  <c r="G17" i="3"/>
  <c r="G18" i="3" s="1"/>
  <c r="K16" i="3"/>
  <c r="T9" i="3"/>
  <c r="C4" i="3"/>
  <c r="H40" i="1"/>
  <c r="T11" i="3" l="1"/>
  <c r="T7" i="3"/>
  <c r="T5" i="3"/>
  <c r="T13" i="3"/>
  <c r="T3" i="3"/>
  <c r="T16" i="3" s="1"/>
  <c r="V4" i="3"/>
  <c r="C16" i="3"/>
  <c r="K17" i="3"/>
  <c r="K18" i="3" s="1"/>
  <c r="C17" i="3" l="1"/>
  <c r="V17" i="3" s="1"/>
  <c r="V16" i="3"/>
  <c r="C18" i="3" l="1"/>
  <c r="V18" i="3" s="1"/>
</calcChain>
</file>

<file path=xl/sharedStrings.xml><?xml version="1.0" encoding="utf-8"?>
<sst xmlns="http://schemas.openxmlformats.org/spreadsheetml/2006/main" count="123" uniqueCount="99">
  <si>
    <t>Ítem</t>
  </si>
  <si>
    <t>Código CPOS</t>
  </si>
  <si>
    <t>Descrição</t>
  </si>
  <si>
    <t>Un</t>
  </si>
  <si>
    <t>Qt</t>
  </si>
  <si>
    <t>P.U.Mat</t>
  </si>
  <si>
    <t>P.U.MO</t>
  </si>
  <si>
    <t>P.Serv</t>
  </si>
  <si>
    <t>Total</t>
  </si>
  <si>
    <t>Serviços preliminares - implantação</t>
  </si>
  <si>
    <t>m²</t>
  </si>
  <si>
    <t>02.08.02</t>
  </si>
  <si>
    <t>Placa de identificação para obra</t>
  </si>
  <si>
    <t>m³</t>
  </si>
  <si>
    <t>3.2</t>
  </si>
  <si>
    <t>4.1</t>
  </si>
  <si>
    <t>4.2</t>
  </si>
  <si>
    <t>4.3</t>
  </si>
  <si>
    <t>m</t>
  </si>
  <si>
    <t>4.4</t>
  </si>
  <si>
    <t>5.1</t>
  </si>
  <si>
    <t>5.2</t>
  </si>
  <si>
    <t>5.3</t>
  </si>
  <si>
    <t>6.1</t>
  </si>
  <si>
    <t>6.2</t>
  </si>
  <si>
    <t>6.3</t>
  </si>
  <si>
    <t>Total + BDI</t>
  </si>
  <si>
    <t>Movimentação de terra - terraplanagem</t>
  </si>
  <si>
    <t>02.09.030</t>
  </si>
  <si>
    <t>Limpeza manual do terreno, inclusive troncos até 5 cm de diâmetro, com caminhão à disposição, dentro da obra, até o raio de 1,0 km</t>
  </si>
  <si>
    <t>54.01.010</t>
  </si>
  <si>
    <t>Regularização e compactação mecanizada de superfície, sem controle do proctor normal</t>
  </si>
  <si>
    <t>2.4</t>
  </si>
  <si>
    <t>Fundações</t>
  </si>
  <si>
    <t>09.01.020</t>
  </si>
  <si>
    <t>Forma em madeira comum para fundação</t>
  </si>
  <si>
    <t>12.01.040</t>
  </si>
  <si>
    <t>Broca em concreto armado diâmetro de 25 cm - completa</t>
  </si>
  <si>
    <t>06.02.020</t>
  </si>
  <si>
    <t>Escavação manual em solo de 1ª e 2ª categoria em vala ou cava até 1,50 m</t>
  </si>
  <si>
    <t>3.3</t>
  </si>
  <si>
    <t>3.4</t>
  </si>
  <si>
    <t>32.16.030</t>
  </si>
  <si>
    <t>Impermeabilização em membrana de asfalto modificado com elastômeros, na cor preta</t>
  </si>
  <si>
    <t>kg</t>
  </si>
  <si>
    <t>11.01.190</t>
  </si>
  <si>
    <t>Concreto usinado, fck = 40,0 MPa</t>
  </si>
  <si>
    <t>3.5</t>
  </si>
  <si>
    <t>10.01.040</t>
  </si>
  <si>
    <t>Armadura em barra de aço CA-50 (A ou B) fyk= 500 MPa</t>
  </si>
  <si>
    <t>11.01.130</t>
  </si>
  <si>
    <t>Concreto usinado, fck = 25,0 MPa</t>
  </si>
  <si>
    <t>11.18.040</t>
  </si>
  <si>
    <t>Lastro de pedra britada</t>
  </si>
  <si>
    <t>11.16.220</t>
  </si>
  <si>
    <t>Nivelamento de piso em concreto com acabadora de superfície</t>
  </si>
  <si>
    <t>11.18.180</t>
  </si>
  <si>
    <t>Colchão de areia</t>
  </si>
  <si>
    <t>11.16.020</t>
  </si>
  <si>
    <t>Lançamento, espalhamento e adensamento de concreto ou massa em lastro e/ou enchimento</t>
  </si>
  <si>
    <t>4.5</t>
  </si>
  <si>
    <t>10.02.020</t>
  </si>
  <si>
    <t>Armadura em tela soldada de aço</t>
  </si>
  <si>
    <t>Estrutura metálica</t>
  </si>
  <si>
    <t>MERCADO</t>
  </si>
  <si>
    <t>Vedações e caixilhos</t>
  </si>
  <si>
    <t>14.10.110</t>
  </si>
  <si>
    <t>Alvenaria de bloco de concreto de vedação, uso revestido, de 14 cm</t>
  </si>
  <si>
    <t>17.02.330</t>
  </si>
  <si>
    <t>Emboço desempenado com argamassa industrializada</t>
  </si>
  <si>
    <t>25.01.030</t>
  </si>
  <si>
    <t>Caixilho em alumínio basculante com vidro, linha comercial</t>
  </si>
  <si>
    <t>Contrapiso - piso acabado</t>
  </si>
  <si>
    <t>Espaçador tipo "cadeirinha"</t>
  </si>
  <si>
    <t>milhar</t>
  </si>
  <si>
    <t>15.03.110</t>
  </si>
  <si>
    <t>15.01.320</t>
  </si>
  <si>
    <t>Estrutura em terças para telhas perfil e material qualquer, exceto barro</t>
  </si>
  <si>
    <t>16.12.050</t>
  </si>
  <si>
    <t>Telhamento em chapa de aço pré-pintada com epóxi e poliéster, perfil trapezoidal, com espessura de 0,80 mm e altura de 100 mm</t>
  </si>
  <si>
    <t>Serviços</t>
  </si>
  <si>
    <t>Meses</t>
  </si>
  <si>
    <t>Custo Total por Serviços</t>
  </si>
  <si>
    <t>01</t>
  </si>
  <si>
    <t>02</t>
  </si>
  <si>
    <t>03</t>
  </si>
  <si>
    <t>Valor R$</t>
  </si>
  <si>
    <t>Percentual</t>
  </si>
  <si>
    <t>04</t>
  </si>
  <si>
    <t xml:space="preserve"> </t>
  </si>
  <si>
    <t>BDI (16,85%)</t>
  </si>
  <si>
    <t>1.2</t>
  </si>
  <si>
    <t>2.1</t>
  </si>
  <si>
    <t>2.2</t>
  </si>
  <si>
    <t>2.3</t>
  </si>
  <si>
    <t>3.1</t>
  </si>
  <si>
    <t>4.6</t>
  </si>
  <si>
    <t>4.7</t>
  </si>
  <si>
    <t>Projeto, sondagem de terreno, fornecimento e montagem de estrutura metálica completa de galpão com dimensões de 20  x 22m com pé direito de 6m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</si>
</sst>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&quot;R$ &quot;#,##0_);\(&quot;R$ &quot;#,##0\)"/>
    <numFmt numFmtId="166" formatCode="0.0%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cofont Vera Sans"/>
      <family val="2"/>
    </font>
    <font>
      <sz val="10"/>
      <name val="Arial"/>
      <family val="2"/>
    </font>
    <font>
      <b/>
      <sz val="11"/>
      <name val="Ecofont Vera Sans"/>
      <family val="2"/>
    </font>
    <font>
      <b/>
      <sz val="11"/>
      <color theme="1"/>
      <name val="Ecofont Vera Sans"/>
      <family val="2"/>
    </font>
    <font>
      <sz val="11"/>
      <color indexed="8"/>
      <name val="Ecofont Vera Sans"/>
      <family val="2"/>
    </font>
    <font>
      <sz val="11"/>
      <name val="Ecofont Vera Sans"/>
      <family val="2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0" applyFont="1" applyAlignment="1">
      <alignment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4" fontId="4" fillId="2" borderId="2" xfId="2" applyNumberFormat="1" applyFont="1" applyFill="1" applyBorder="1" applyAlignment="1">
      <alignment horizontal="center" vertical="center" wrapText="1"/>
    </xf>
    <xf numFmtId="4" fontId="4" fillId="2" borderId="2" xfId="3" applyNumberFormat="1" applyFont="1" applyFill="1" applyBorder="1" applyAlignment="1">
      <alignment horizontal="center" vertical="center" wrapText="1"/>
    </xf>
    <xf numFmtId="4" fontId="4" fillId="2" borderId="3" xfId="3" applyNumberFormat="1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right" vertical="center"/>
    </xf>
    <xf numFmtId="4" fontId="2" fillId="0" borderId="6" xfId="0" applyNumberFormat="1" applyFont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4" fontId="5" fillId="3" borderId="7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4" fontId="6" fillId="0" borderId="5" xfId="1" applyNumberFormat="1" applyFont="1" applyBorder="1" applyAlignment="1">
      <alignment vertical="center"/>
    </xf>
    <xf numFmtId="43" fontId="4" fillId="2" borderId="2" xfId="1" applyFont="1" applyFill="1" applyBorder="1" applyAlignment="1">
      <alignment horizontal="center" vertical="center" wrapText="1"/>
    </xf>
    <xf numFmtId="43" fontId="6" fillId="0" borderId="5" xfId="1" applyFont="1" applyBorder="1" applyAlignment="1">
      <alignment horizontal="center" vertical="center"/>
    </xf>
    <xf numFmtId="43" fontId="2" fillId="0" borderId="0" xfId="1" applyFont="1" applyAlignment="1">
      <alignment horizontal="right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/>
    </xf>
    <xf numFmtId="4" fontId="6" fillId="0" borderId="5" xfId="1" applyNumberFormat="1" applyFont="1" applyFill="1" applyBorder="1" applyAlignment="1">
      <alignment vertical="center"/>
    </xf>
    <xf numFmtId="43" fontId="6" fillId="0" borderId="5" xfId="1" applyFont="1" applyFill="1" applyBorder="1" applyAlignment="1">
      <alignment horizontal="center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5" xfId="0" applyFont="1" applyBorder="1" applyAlignment="1">
      <alignment vertical="center" wrapText="1"/>
    </xf>
    <xf numFmtId="43" fontId="2" fillId="0" borderId="35" xfId="1" applyFont="1" applyBorder="1" applyAlignment="1">
      <alignment horizontal="center" vertical="center" wrapText="1"/>
    </xf>
    <xf numFmtId="4" fontId="6" fillId="0" borderId="35" xfId="3" applyNumberFormat="1" applyFont="1" applyBorder="1" applyAlignment="1">
      <alignment vertical="center"/>
    </xf>
    <xf numFmtId="4" fontId="2" fillId="0" borderId="35" xfId="0" applyNumberFormat="1" applyFont="1" applyBorder="1" applyAlignment="1">
      <alignment horizontal="right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horizontal="center" vertical="center"/>
    </xf>
    <xf numFmtId="43" fontId="4" fillId="3" borderId="14" xfId="1" applyFont="1" applyFill="1" applyBorder="1" applyAlignment="1">
      <alignment horizontal="right" vertical="center"/>
    </xf>
    <xf numFmtId="4" fontId="4" fillId="3" borderId="14" xfId="4" applyNumberFormat="1" applyFont="1" applyFill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43" fontId="2" fillId="0" borderId="14" xfId="1" applyFont="1" applyBorder="1" applyAlignment="1">
      <alignment horizontal="center" vertical="center" wrapText="1"/>
    </xf>
    <xf numFmtId="4" fontId="6" fillId="0" borderId="14" xfId="3" applyNumberFormat="1" applyFont="1" applyBorder="1" applyAlignment="1">
      <alignment vertical="center"/>
    </xf>
    <xf numFmtId="0" fontId="0" fillId="0" borderId="0" xfId="0" applyFont="1"/>
    <xf numFmtId="4" fontId="4" fillId="2" borderId="28" xfId="0" applyNumberFormat="1" applyFont="1" applyFill="1" applyBorder="1" applyAlignment="1">
      <alignment horizontal="center" vertical="center"/>
    </xf>
    <xf numFmtId="0" fontId="7" fillId="0" borderId="38" xfId="0" applyFont="1" applyBorder="1" applyAlignment="1">
      <alignment vertical="center"/>
    </xf>
    <xf numFmtId="0" fontId="4" fillId="0" borderId="16" xfId="0" applyFont="1" applyBorder="1" applyAlignment="1">
      <alignment horizontal="left" vertical="center" wrapText="1"/>
    </xf>
    <xf numFmtId="4" fontId="4" fillId="4" borderId="32" xfId="1" applyNumberFormat="1" applyFont="1" applyFill="1" applyBorder="1" applyAlignment="1">
      <alignment horizontal="right" vertical="center"/>
    </xf>
    <xf numFmtId="10" fontId="4" fillId="0" borderId="34" xfId="5" applyNumberFormat="1" applyFont="1" applyBorder="1" applyAlignment="1">
      <alignment horizontal="center" vertical="center" wrapText="1"/>
    </xf>
    <xf numFmtId="43" fontId="4" fillId="2" borderId="24" xfId="1" applyFont="1" applyFill="1" applyBorder="1" applyAlignment="1">
      <alignment vertical="center"/>
    </xf>
    <xf numFmtId="43" fontId="0" fillId="0" borderId="0" xfId="0" applyNumberFormat="1" applyFont="1"/>
    <xf numFmtId="43" fontId="4" fillId="2" borderId="5" xfId="1" applyFont="1" applyFill="1" applyBorder="1" applyAlignment="1">
      <alignment vertical="center"/>
    </xf>
    <xf numFmtId="43" fontId="4" fillId="2" borderId="27" xfId="1" applyFont="1" applyFill="1" applyBorder="1" applyAlignment="1">
      <alignment vertical="center"/>
    </xf>
    <xf numFmtId="43" fontId="4" fillId="5" borderId="5" xfId="1" applyFont="1" applyFill="1" applyBorder="1" applyAlignment="1">
      <alignment vertical="center" wrapText="1"/>
    </xf>
    <xf numFmtId="9" fontId="0" fillId="0" borderId="0" xfId="5" applyFont="1"/>
    <xf numFmtId="0" fontId="5" fillId="3" borderId="14" xfId="0" applyFont="1" applyFill="1" applyBorder="1" applyAlignment="1">
      <alignment horizontal="center" vertical="center"/>
    </xf>
    <xf numFmtId="43" fontId="4" fillId="5" borderId="4" xfId="1" applyFont="1" applyFill="1" applyBorder="1" applyAlignment="1">
      <alignment vertical="center" wrapText="1"/>
    </xf>
    <xf numFmtId="43" fontId="4" fillId="5" borderId="6" xfId="1" applyFont="1" applyFill="1" applyBorder="1" applyAlignment="1">
      <alignment vertical="center" wrapText="1"/>
    </xf>
    <xf numFmtId="0" fontId="0" fillId="0" borderId="40" xfId="0" applyBorder="1"/>
    <xf numFmtId="0" fontId="0" fillId="0" borderId="0" xfId="0" applyBorder="1"/>
    <xf numFmtId="4" fontId="4" fillId="2" borderId="17" xfId="0" applyNumberFormat="1" applyFont="1" applyFill="1" applyBorder="1" applyAlignment="1">
      <alignment horizontal="center" vertical="center"/>
    </xf>
    <xf numFmtId="43" fontId="4" fillId="0" borderId="5" xfId="1" applyFont="1" applyFill="1" applyBorder="1" applyAlignment="1">
      <alignment vertical="center" wrapText="1"/>
    </xf>
    <xf numFmtId="43" fontId="4" fillId="0" borderId="6" xfId="1" applyFont="1" applyFill="1" applyBorder="1" applyAlignment="1">
      <alignment vertical="center" wrapText="1"/>
    </xf>
    <xf numFmtId="43" fontId="4" fillId="0" borderId="4" xfId="1" applyFont="1" applyFill="1" applyBorder="1" applyAlignment="1">
      <alignment vertical="center" wrapText="1"/>
    </xf>
    <xf numFmtId="43" fontId="4" fillId="0" borderId="0" xfId="1" applyFont="1" applyBorder="1" applyAlignment="1">
      <alignment horizontal="left" vertical="center" wrapText="1"/>
    </xf>
    <xf numFmtId="43" fontId="4" fillId="5" borderId="0" xfId="1" applyFont="1" applyFill="1" applyBorder="1" applyAlignment="1">
      <alignment vertical="center" wrapText="1"/>
    </xf>
    <xf numFmtId="4" fontId="8" fillId="0" borderId="0" xfId="0" applyNumberFormat="1" applyFont="1" applyBorder="1" applyAlignment="1">
      <alignment horizontal="right"/>
    </xf>
    <xf numFmtId="4" fontId="8" fillId="0" borderId="0" xfId="0" applyNumberFormat="1" applyFont="1" applyAlignment="1">
      <alignment horizontal="right"/>
    </xf>
    <xf numFmtId="43" fontId="4" fillId="0" borderId="20" xfId="1" applyFont="1" applyFill="1" applyBorder="1" applyAlignment="1">
      <alignment vertical="center" wrapText="1"/>
    </xf>
    <xf numFmtId="43" fontId="4" fillId="0" borderId="24" xfId="1" applyFont="1" applyFill="1" applyBorder="1" applyAlignment="1">
      <alignment vertical="center" wrapText="1"/>
    </xf>
    <xf numFmtId="43" fontId="4" fillId="0" borderId="25" xfId="1" applyFont="1" applyFill="1" applyBorder="1" applyAlignment="1">
      <alignment vertical="center" wrapText="1"/>
    </xf>
    <xf numFmtId="43" fontId="4" fillId="5" borderId="43" xfId="1" applyFont="1" applyFill="1" applyBorder="1" applyAlignment="1">
      <alignment vertical="center" wrapText="1"/>
    </xf>
    <xf numFmtId="43" fontId="4" fillId="5" borderId="40" xfId="1" applyFont="1" applyFill="1" applyBorder="1" applyAlignment="1">
      <alignment vertical="center" wrapText="1"/>
    </xf>
    <xf numFmtId="43" fontId="4" fillId="5" borderId="20" xfId="1" applyFont="1" applyFill="1" applyBorder="1" applyAlignment="1">
      <alignment vertical="center" wrapText="1"/>
    </xf>
    <xf numFmtId="43" fontId="4" fillId="5" borderId="24" xfId="1" applyFont="1" applyFill="1" applyBorder="1" applyAlignment="1">
      <alignment vertical="center" wrapText="1"/>
    </xf>
    <xf numFmtId="43" fontId="4" fillId="5" borderId="25" xfId="1" applyFont="1" applyFill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vertical="center" wrapText="1"/>
    </xf>
    <xf numFmtId="0" fontId="4" fillId="3" borderId="22" xfId="0" applyFont="1" applyFill="1" applyBorder="1" applyAlignment="1">
      <alignment vertical="center" wrapText="1"/>
    </xf>
    <xf numFmtId="0" fontId="4" fillId="3" borderId="23" xfId="0" applyFont="1" applyFill="1" applyBorder="1" applyAlignment="1">
      <alignment horizontal="center" vertical="center"/>
    </xf>
    <xf numFmtId="43" fontId="4" fillId="3" borderId="23" xfId="1" applyFont="1" applyFill="1" applyBorder="1" applyAlignment="1">
      <alignment horizontal="right" vertical="center"/>
    </xf>
    <xf numFmtId="4" fontId="4" fillId="3" borderId="23" xfId="4" applyNumberFormat="1" applyFont="1" applyFill="1" applyBorder="1" applyAlignment="1">
      <alignment horizontal="right" vertical="center"/>
    </xf>
    <xf numFmtId="166" fontId="4" fillId="0" borderId="31" xfId="5" applyNumberFormat="1" applyFont="1" applyBorder="1" applyAlignment="1">
      <alignment horizontal="center" vertical="center" wrapText="1"/>
    </xf>
    <xf numFmtId="166" fontId="4" fillId="0" borderId="33" xfId="5" applyNumberFormat="1" applyFont="1" applyBorder="1" applyAlignment="1">
      <alignment horizontal="center" vertical="center" wrapText="1"/>
    </xf>
    <xf numFmtId="43" fontId="4" fillId="4" borderId="30" xfId="1" applyFont="1" applyFill="1" applyBorder="1" applyAlignment="1">
      <alignment horizontal="center" vertical="center" wrapText="1"/>
    </xf>
    <xf numFmtId="43" fontId="4" fillId="4" borderId="11" xfId="1" applyFont="1" applyFill="1" applyBorder="1" applyAlignment="1">
      <alignment horizontal="center" vertical="center" wrapText="1"/>
    </xf>
    <xf numFmtId="166" fontId="4" fillId="0" borderId="39" xfId="5" applyNumberFormat="1" applyFont="1" applyBorder="1" applyAlignment="1">
      <alignment horizontal="center" vertical="center" wrapText="1"/>
    </xf>
    <xf numFmtId="9" fontId="4" fillId="2" borderId="25" xfId="0" applyNumberFormat="1" applyFont="1" applyFill="1" applyBorder="1" applyAlignment="1">
      <alignment horizontal="center" vertical="center"/>
    </xf>
    <xf numFmtId="9" fontId="4" fillId="2" borderId="6" xfId="0" applyNumberFormat="1" applyFont="1" applyFill="1" applyBorder="1" applyAlignment="1">
      <alignment horizontal="center" vertical="center"/>
    </xf>
    <xf numFmtId="9" fontId="4" fillId="2" borderId="28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3" fontId="4" fillId="2" borderId="8" xfId="0" applyNumberFormat="1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43" fontId="4" fillId="2" borderId="27" xfId="1" applyFont="1" applyFill="1" applyBorder="1" applyAlignment="1">
      <alignment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43" fontId="4" fillId="2" borderId="24" xfId="1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43" fontId="4" fillId="0" borderId="4" xfId="1" applyFont="1" applyFill="1" applyBorder="1" applyAlignment="1">
      <alignment vertical="center" wrapText="1"/>
    </xf>
    <xf numFmtId="43" fontId="4" fillId="0" borderId="5" xfId="1" applyFont="1" applyFill="1" applyBorder="1" applyAlignment="1">
      <alignment vertical="center" wrapText="1"/>
    </xf>
    <xf numFmtId="43" fontId="4" fillId="0" borderId="6" xfId="1" applyFont="1" applyFill="1" applyBorder="1" applyAlignment="1">
      <alignment vertical="center" wrapText="1"/>
    </xf>
    <xf numFmtId="43" fontId="4" fillId="0" borderId="26" xfId="1" applyFont="1" applyFill="1" applyBorder="1" applyAlignment="1">
      <alignment vertical="center" wrapText="1"/>
    </xf>
    <xf numFmtId="43" fontId="4" fillId="0" borderId="27" xfId="1" applyFont="1" applyFill="1" applyBorder="1" applyAlignment="1">
      <alignment vertical="center" wrapText="1"/>
    </xf>
    <xf numFmtId="43" fontId="4" fillId="0" borderId="28" xfId="1" applyFont="1" applyFill="1" applyBorder="1" applyAlignment="1">
      <alignment vertical="center" wrapText="1"/>
    </xf>
    <xf numFmtId="43" fontId="4" fillId="0" borderId="13" xfId="1" applyFont="1" applyFill="1" applyBorder="1" applyAlignment="1">
      <alignment vertical="center" wrapText="1"/>
    </xf>
    <xf numFmtId="43" fontId="4" fillId="0" borderId="14" xfId="1" applyFont="1" applyFill="1" applyBorder="1" applyAlignment="1">
      <alignment vertical="center" wrapText="1"/>
    </xf>
    <xf numFmtId="43" fontId="4" fillId="0" borderId="12" xfId="1" applyFont="1" applyFill="1" applyBorder="1" applyAlignment="1">
      <alignment vertical="center" wrapText="1"/>
    </xf>
    <xf numFmtId="43" fontId="4" fillId="0" borderId="43" xfId="1" applyFont="1" applyFill="1" applyBorder="1" applyAlignment="1">
      <alignment vertical="center" wrapText="1"/>
    </xf>
    <xf numFmtId="43" fontId="4" fillId="0" borderId="0" xfId="1" applyFont="1" applyFill="1" applyBorder="1" applyAlignment="1">
      <alignment vertical="center" wrapText="1"/>
    </xf>
    <xf numFmtId="43" fontId="4" fillId="0" borderId="40" xfId="1" applyFont="1" applyFill="1" applyBorder="1" applyAlignment="1">
      <alignment vertical="center" wrapText="1"/>
    </xf>
    <xf numFmtId="0" fontId="4" fillId="0" borderId="2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4" fontId="4" fillId="2" borderId="21" xfId="0" applyNumberFormat="1" applyFont="1" applyFill="1" applyBorder="1" applyAlignment="1">
      <alignment horizontal="center" vertical="center"/>
    </xf>
    <xf numFmtId="4" fontId="4" fillId="2" borderId="25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49" fontId="4" fillId="2" borderId="16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49" fontId="4" fillId="2" borderId="42" xfId="0" applyNumberFormat="1" applyFont="1" applyFill="1" applyBorder="1" applyAlignment="1">
      <alignment horizontal="center" vertical="center"/>
    </xf>
    <xf numFmtId="49" fontId="4" fillId="2" borderId="32" xfId="0" applyNumberFormat="1" applyFont="1" applyFill="1" applyBorder="1" applyAlignment="1">
      <alignment horizontal="center" vertical="center"/>
    </xf>
    <xf numFmtId="49" fontId="4" fillId="2" borderId="30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43" fontId="4" fillId="0" borderId="44" xfId="1" applyFont="1" applyFill="1" applyBorder="1" applyAlignment="1">
      <alignment vertical="center" wrapText="1"/>
    </xf>
    <xf numFmtId="43" fontId="4" fillId="0" borderId="45" xfId="1" applyFont="1" applyFill="1" applyBorder="1" applyAlignment="1">
      <alignment vertical="center" wrapText="1"/>
    </xf>
    <xf numFmtId="43" fontId="4" fillId="0" borderId="46" xfId="1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" fontId="5" fillId="2" borderId="8" xfId="0" applyNumberFormat="1" applyFont="1" applyFill="1" applyBorder="1" applyAlignment="1">
      <alignment horizontal="right" vertical="center"/>
    </xf>
    <xf numFmtId="4" fontId="5" fillId="2" borderId="12" xfId="0" applyNumberFormat="1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4" fontId="5" fillId="2" borderId="18" xfId="0" applyNumberFormat="1" applyFont="1" applyFill="1" applyBorder="1" applyAlignment="1">
      <alignment horizontal="right" vertical="center"/>
    </xf>
    <xf numFmtId="4" fontId="5" fillId="2" borderId="19" xfId="0" applyNumberFormat="1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4" fontId="5" fillId="2" borderId="36" xfId="0" applyNumberFormat="1" applyFont="1" applyFill="1" applyBorder="1" applyAlignment="1">
      <alignment horizontal="right" vertical="center"/>
    </xf>
    <xf numFmtId="4" fontId="5" fillId="2" borderId="37" xfId="0" applyNumberFormat="1" applyFont="1" applyFill="1" applyBorder="1" applyAlignment="1">
      <alignment horizontal="right" vertical="center"/>
    </xf>
  </cellXfs>
  <cellStyles count="6">
    <cellStyle name="Moeda_OCC - GERALDO" xfId="4"/>
    <cellStyle name="Normal" xfId="0" builtinId="0"/>
    <cellStyle name="Normal 5" xfId="2"/>
    <cellStyle name="Porcentagem" xfId="5" builtinId="5"/>
    <cellStyle name="Separador de milhares 3" xfId="3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"/>
  <sheetViews>
    <sheetView showGridLines="0" zoomScaleNormal="100" workbookViewId="0">
      <selection activeCell="C21" sqref="C21"/>
    </sheetView>
  </sheetViews>
  <sheetFormatPr defaultRowHeight="15"/>
  <cols>
    <col min="1" max="1" width="8" style="41" customWidth="1"/>
    <col min="2" max="2" width="54.140625" style="41" customWidth="1"/>
    <col min="3" max="18" width="5.7109375" style="41" customWidth="1"/>
    <col min="19" max="19" width="19.28515625" style="41" customWidth="1"/>
    <col min="20" max="20" width="19.140625" style="41" customWidth="1"/>
    <col min="21" max="21" width="9.140625" style="41"/>
    <col min="22" max="22" width="15.140625" style="41" customWidth="1"/>
    <col min="23" max="16384" width="9.140625" style="41"/>
  </cols>
  <sheetData>
    <row r="1" spans="1:24">
      <c r="A1" s="116"/>
      <c r="B1" s="118" t="s">
        <v>80</v>
      </c>
      <c r="C1" s="129" t="s">
        <v>81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1"/>
      <c r="S1" s="120" t="s">
        <v>82</v>
      </c>
      <c r="T1" s="121"/>
    </row>
    <row r="2" spans="1:24">
      <c r="A2" s="117"/>
      <c r="B2" s="119"/>
      <c r="C2" s="122" t="s">
        <v>83</v>
      </c>
      <c r="D2" s="123"/>
      <c r="E2" s="123"/>
      <c r="F2" s="124"/>
      <c r="G2" s="122" t="s">
        <v>84</v>
      </c>
      <c r="H2" s="123"/>
      <c r="I2" s="123"/>
      <c r="J2" s="124"/>
      <c r="K2" s="125" t="s">
        <v>85</v>
      </c>
      <c r="L2" s="126"/>
      <c r="M2" s="126"/>
      <c r="N2" s="127"/>
      <c r="O2" s="122" t="s">
        <v>88</v>
      </c>
      <c r="P2" s="123"/>
      <c r="Q2" s="123"/>
      <c r="R2" s="128"/>
      <c r="S2" s="58" t="s">
        <v>86</v>
      </c>
      <c r="T2" s="42" t="s">
        <v>87</v>
      </c>
    </row>
    <row r="3" spans="1:24">
      <c r="A3" s="100">
        <v>1</v>
      </c>
      <c r="B3" s="101" t="str">
        <f>Obra!C2</f>
        <v>Serviços preliminares - implantação</v>
      </c>
      <c r="C3" s="71"/>
      <c r="D3" s="72"/>
      <c r="E3" s="72"/>
      <c r="F3" s="73"/>
      <c r="G3" s="66"/>
      <c r="H3" s="67"/>
      <c r="I3" s="67"/>
      <c r="J3" s="68"/>
      <c r="K3" s="66"/>
      <c r="L3" s="67"/>
      <c r="M3" s="67"/>
      <c r="N3" s="68"/>
      <c r="O3" s="66"/>
      <c r="P3" s="67"/>
      <c r="Q3" s="67"/>
      <c r="R3" s="68"/>
      <c r="S3" s="83">
        <f>Obra!I2</f>
        <v>2111.46</v>
      </c>
      <c r="T3" s="81">
        <f>S3/S16</f>
        <v>7.1357057320471286E-3</v>
      </c>
      <c r="V3" s="48"/>
      <c r="X3" s="52"/>
    </row>
    <row r="4" spans="1:24">
      <c r="A4" s="100"/>
      <c r="B4" s="102"/>
      <c r="C4" s="109">
        <f>S3</f>
        <v>2111.46</v>
      </c>
      <c r="D4" s="110"/>
      <c r="E4" s="110"/>
      <c r="F4" s="111"/>
      <c r="G4" s="109"/>
      <c r="H4" s="110"/>
      <c r="I4" s="110"/>
      <c r="J4" s="111"/>
      <c r="K4" s="109"/>
      <c r="L4" s="110"/>
      <c r="M4" s="110"/>
      <c r="N4" s="111"/>
      <c r="O4" s="109"/>
      <c r="P4" s="110"/>
      <c r="Q4" s="110"/>
      <c r="R4" s="111"/>
      <c r="S4" s="84"/>
      <c r="T4" s="82"/>
      <c r="V4" s="48">
        <f t="shared" ref="V4:V14" si="0">SUM(C4:R4)</f>
        <v>2111.46</v>
      </c>
      <c r="X4" s="52"/>
    </row>
    <row r="5" spans="1:24">
      <c r="A5" s="115">
        <v>2</v>
      </c>
      <c r="B5" s="101" t="str">
        <f>Obra!C5</f>
        <v>Movimentação de terra - terraplanagem</v>
      </c>
      <c r="C5" s="61"/>
      <c r="D5" s="51"/>
      <c r="E5" s="51"/>
      <c r="F5" s="55"/>
      <c r="G5" s="61"/>
      <c r="H5" s="59"/>
      <c r="I5" s="59"/>
      <c r="J5" s="60"/>
      <c r="K5" s="61"/>
      <c r="L5" s="59"/>
      <c r="M5" s="59"/>
      <c r="N5" s="60"/>
      <c r="O5" s="61"/>
      <c r="P5" s="59"/>
      <c r="Q5" s="59"/>
      <c r="R5" s="60"/>
      <c r="S5" s="83">
        <f>Obra!I5</f>
        <v>6969.1999999999989</v>
      </c>
      <c r="T5" s="85">
        <f>S5/S16</f>
        <v>2.3552499402206453E-2</v>
      </c>
      <c r="V5" s="48"/>
      <c r="X5" s="52"/>
    </row>
    <row r="6" spans="1:24">
      <c r="A6" s="100"/>
      <c r="B6" s="102"/>
      <c r="C6" s="103">
        <f>S5</f>
        <v>6969.1999999999989</v>
      </c>
      <c r="D6" s="104"/>
      <c r="E6" s="104"/>
      <c r="F6" s="105"/>
      <c r="G6" s="103"/>
      <c r="H6" s="104"/>
      <c r="I6" s="104"/>
      <c r="J6" s="105"/>
      <c r="K6" s="103"/>
      <c r="L6" s="104"/>
      <c r="M6" s="104"/>
      <c r="N6" s="105"/>
      <c r="O6" s="103"/>
      <c r="P6" s="104"/>
      <c r="Q6" s="104"/>
      <c r="R6" s="105"/>
      <c r="S6" s="84"/>
      <c r="T6" s="82"/>
      <c r="V6" s="48">
        <f t="shared" si="0"/>
        <v>6969.1999999999989</v>
      </c>
      <c r="X6" s="52"/>
    </row>
    <row r="7" spans="1:24">
      <c r="A7" s="100">
        <v>3</v>
      </c>
      <c r="B7" s="101" t="str">
        <f>Obra!C11</f>
        <v>Fundações</v>
      </c>
      <c r="C7" s="61"/>
      <c r="D7" s="59"/>
      <c r="E7" s="51"/>
      <c r="F7" s="55"/>
      <c r="G7" s="54"/>
      <c r="H7" s="51"/>
      <c r="I7" s="51"/>
      <c r="J7" s="55"/>
      <c r="K7" s="61"/>
      <c r="L7" s="59"/>
      <c r="M7" s="59"/>
      <c r="N7" s="60"/>
      <c r="O7" s="61"/>
      <c r="P7" s="59"/>
      <c r="Q7" s="59"/>
      <c r="R7" s="60"/>
      <c r="S7" s="83">
        <f>Obra!I11</f>
        <v>23968.93</v>
      </c>
      <c r="T7" s="81">
        <f>S7/S16</f>
        <v>8.1003301597963678E-2</v>
      </c>
      <c r="V7" s="48"/>
      <c r="X7" s="52"/>
    </row>
    <row r="8" spans="1:24">
      <c r="A8" s="100"/>
      <c r="B8" s="102"/>
      <c r="C8" s="109">
        <f>S7*(2/6)</f>
        <v>7989.6433333333334</v>
      </c>
      <c r="D8" s="110"/>
      <c r="E8" s="110"/>
      <c r="F8" s="111"/>
      <c r="G8" s="109">
        <f>S7*(4/6)</f>
        <v>15979.286666666667</v>
      </c>
      <c r="H8" s="110"/>
      <c r="I8" s="110"/>
      <c r="J8" s="111"/>
      <c r="K8" s="109"/>
      <c r="L8" s="110"/>
      <c r="M8" s="110"/>
      <c r="N8" s="111"/>
      <c r="O8" s="109"/>
      <c r="P8" s="110"/>
      <c r="Q8" s="110"/>
      <c r="R8" s="111"/>
      <c r="S8" s="84"/>
      <c r="T8" s="82"/>
      <c r="V8" s="48">
        <f t="shared" si="0"/>
        <v>23968.93</v>
      </c>
      <c r="X8" s="52"/>
    </row>
    <row r="9" spans="1:24">
      <c r="A9" s="115">
        <v>4</v>
      </c>
      <c r="B9" s="101" t="str">
        <f>Obra!C18</f>
        <v>Contrapiso - piso acabado</v>
      </c>
      <c r="C9" s="61"/>
      <c r="D9" s="59"/>
      <c r="E9" s="59"/>
      <c r="F9" s="60"/>
      <c r="G9" s="61"/>
      <c r="H9" s="59"/>
      <c r="I9" s="59"/>
      <c r="J9" s="60"/>
      <c r="K9" s="69"/>
      <c r="L9" s="63"/>
      <c r="M9" s="63"/>
      <c r="N9" s="70"/>
      <c r="O9" s="61"/>
      <c r="P9" s="59"/>
      <c r="Q9" s="59"/>
      <c r="R9" s="60"/>
      <c r="S9" s="83">
        <f>Obra!I18</f>
        <v>38653.490000000005</v>
      </c>
      <c r="T9" s="81">
        <f>S9/S16</f>
        <v>0.13062995754436571</v>
      </c>
      <c r="V9" s="48"/>
      <c r="X9" s="52"/>
    </row>
    <row r="10" spans="1:24">
      <c r="A10" s="100"/>
      <c r="B10" s="102"/>
      <c r="C10" s="109"/>
      <c r="D10" s="110"/>
      <c r="E10" s="110"/>
      <c r="F10" s="111"/>
      <c r="G10" s="109"/>
      <c r="H10" s="110"/>
      <c r="I10" s="110"/>
      <c r="J10" s="111"/>
      <c r="K10" s="112">
        <f>S9</f>
        <v>38653.490000000005</v>
      </c>
      <c r="L10" s="113"/>
      <c r="M10" s="113"/>
      <c r="N10" s="114"/>
      <c r="O10" s="109"/>
      <c r="P10" s="110"/>
      <c r="Q10" s="110"/>
      <c r="R10" s="111"/>
      <c r="S10" s="84"/>
      <c r="T10" s="82"/>
      <c r="V10" s="48">
        <f t="shared" si="0"/>
        <v>38653.490000000005</v>
      </c>
      <c r="X10" s="52"/>
    </row>
    <row r="11" spans="1:24">
      <c r="A11" s="100">
        <v>5</v>
      </c>
      <c r="B11" s="101" t="str">
        <f>Obra!C27</f>
        <v>Estrutura metálica</v>
      </c>
      <c r="C11" s="61"/>
      <c r="D11" s="59"/>
      <c r="E11" s="59"/>
      <c r="F11" s="60"/>
      <c r="G11" s="54"/>
      <c r="H11" s="51"/>
      <c r="I11" s="51"/>
      <c r="J11" s="55"/>
      <c r="K11" s="69"/>
      <c r="L11" s="63"/>
      <c r="M11" s="63"/>
      <c r="N11" s="70"/>
      <c r="O11" s="54"/>
      <c r="P11" s="51"/>
      <c r="Q11" s="51"/>
      <c r="R11" s="55"/>
      <c r="S11" s="83">
        <f>Obra!I27</f>
        <v>192793.82500000001</v>
      </c>
      <c r="T11" s="81">
        <f>S11/S16</f>
        <v>0.6515491660537216</v>
      </c>
      <c r="V11" s="48"/>
      <c r="X11" s="52"/>
    </row>
    <row r="12" spans="1:24">
      <c r="A12" s="100"/>
      <c r="B12" s="102"/>
      <c r="C12" s="103"/>
      <c r="D12" s="104"/>
      <c r="E12" s="104"/>
      <c r="F12" s="105"/>
      <c r="G12" s="103">
        <f>S11/3</f>
        <v>64264.608333333337</v>
      </c>
      <c r="H12" s="104"/>
      <c r="I12" s="104"/>
      <c r="J12" s="105"/>
      <c r="K12" s="112">
        <f>S11/3</f>
        <v>64264.608333333337</v>
      </c>
      <c r="L12" s="113"/>
      <c r="M12" s="113"/>
      <c r="N12" s="114"/>
      <c r="O12" s="103">
        <f>S11/3</f>
        <v>64264.608333333337</v>
      </c>
      <c r="P12" s="104"/>
      <c r="Q12" s="104"/>
      <c r="R12" s="105"/>
      <c r="S12" s="84"/>
      <c r="T12" s="82"/>
      <c r="V12" s="48">
        <f t="shared" si="0"/>
        <v>192793.82500000001</v>
      </c>
      <c r="X12" s="52"/>
    </row>
    <row r="13" spans="1:24">
      <c r="A13" s="115">
        <v>6</v>
      </c>
      <c r="B13" s="101" t="str">
        <f>Obra!C32</f>
        <v>Vedações e caixilhos</v>
      </c>
      <c r="C13" s="61"/>
      <c r="D13" s="59"/>
      <c r="E13" s="59"/>
      <c r="F13" s="60"/>
      <c r="G13" s="61"/>
      <c r="H13" s="59"/>
      <c r="I13" s="59"/>
      <c r="J13" s="60"/>
      <c r="K13" s="69"/>
      <c r="L13" s="63"/>
      <c r="M13" s="63"/>
      <c r="N13" s="70"/>
      <c r="O13" s="54"/>
      <c r="P13" s="51"/>
      <c r="Q13" s="51"/>
      <c r="R13" s="55"/>
      <c r="S13" s="83">
        <f>Obra!I32</f>
        <v>31403.75</v>
      </c>
      <c r="T13" s="81">
        <f>S13/S16</f>
        <v>0.10612936966969538</v>
      </c>
      <c r="V13" s="48"/>
      <c r="X13" s="52"/>
    </row>
    <row r="14" spans="1:24">
      <c r="A14" s="100"/>
      <c r="B14" s="102"/>
      <c r="C14" s="106"/>
      <c r="D14" s="107"/>
      <c r="E14" s="107"/>
      <c r="F14" s="108"/>
      <c r="G14" s="106"/>
      <c r="H14" s="107"/>
      <c r="I14" s="107"/>
      <c r="J14" s="108"/>
      <c r="K14" s="132">
        <f>S13/2</f>
        <v>15701.875</v>
      </c>
      <c r="L14" s="133"/>
      <c r="M14" s="133"/>
      <c r="N14" s="134"/>
      <c r="O14" s="106">
        <f>S13/2</f>
        <v>15701.875</v>
      </c>
      <c r="P14" s="107"/>
      <c r="Q14" s="107"/>
      <c r="R14" s="108"/>
      <c r="S14" s="84"/>
      <c r="T14" s="82"/>
      <c r="V14" s="48">
        <f t="shared" si="0"/>
        <v>31403.75</v>
      </c>
      <c r="X14" s="52"/>
    </row>
    <row r="15" spans="1:24">
      <c r="A15" s="43"/>
      <c r="B15" s="44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45"/>
      <c r="T15" s="46"/>
      <c r="X15" s="52"/>
    </row>
    <row r="16" spans="1:24">
      <c r="A16" s="97" t="s">
        <v>8</v>
      </c>
      <c r="B16" s="98"/>
      <c r="C16" s="99">
        <f>SUM(C3:F14)</f>
        <v>17070.303333333333</v>
      </c>
      <c r="D16" s="99"/>
      <c r="E16" s="99"/>
      <c r="F16" s="99"/>
      <c r="G16" s="99">
        <f>SUM(G3:J14)</f>
        <v>80243.895000000004</v>
      </c>
      <c r="H16" s="99"/>
      <c r="I16" s="99"/>
      <c r="J16" s="99"/>
      <c r="K16" s="99">
        <f>SUM(K3:N14)</f>
        <v>118619.97333333334</v>
      </c>
      <c r="L16" s="99"/>
      <c r="M16" s="99"/>
      <c r="N16" s="99"/>
      <c r="O16" s="99">
        <f>SUM(O3:R14)</f>
        <v>79966.483333333337</v>
      </c>
      <c r="P16" s="99"/>
      <c r="Q16" s="99"/>
      <c r="R16" s="99"/>
      <c r="S16" s="47">
        <f>SUM(S3:S14)</f>
        <v>295900.65500000003</v>
      </c>
      <c r="T16" s="86">
        <f>ROUNDUP((SUM(T3:T14)),0)</f>
        <v>1</v>
      </c>
      <c r="V16" s="48">
        <f>SUM(C16:R16)</f>
        <v>295900.65500000003</v>
      </c>
      <c r="X16" s="52"/>
    </row>
    <row r="17" spans="1:22">
      <c r="A17" s="89" t="s">
        <v>90</v>
      </c>
      <c r="B17" s="90"/>
      <c r="C17" s="91">
        <f>C16*0.1685</f>
        <v>2876.3461116666667</v>
      </c>
      <c r="D17" s="92"/>
      <c r="E17" s="92"/>
      <c r="F17" s="93"/>
      <c r="G17" s="91">
        <f>G16*0.1685</f>
        <v>13521.096307500002</v>
      </c>
      <c r="H17" s="92"/>
      <c r="I17" s="92"/>
      <c r="J17" s="93"/>
      <c r="K17" s="91">
        <f>K16*0.1685</f>
        <v>19987.465506666671</v>
      </c>
      <c r="L17" s="92"/>
      <c r="M17" s="92"/>
      <c r="N17" s="93"/>
      <c r="O17" s="91">
        <f>O16*0.1685</f>
        <v>13474.352441666668</v>
      </c>
      <c r="P17" s="92"/>
      <c r="Q17" s="92"/>
      <c r="R17" s="93"/>
      <c r="S17" s="49">
        <f>S16*0.1685</f>
        <v>49859.260367500006</v>
      </c>
      <c r="T17" s="87"/>
      <c r="V17" s="48">
        <f t="shared" ref="V17:V18" si="1">SUM(C17:R17)</f>
        <v>49859.260367500006</v>
      </c>
    </row>
    <row r="18" spans="1:22">
      <c r="A18" s="94" t="s">
        <v>26</v>
      </c>
      <c r="B18" s="95"/>
      <c r="C18" s="96">
        <f>C16+C17</f>
        <v>19946.649444999999</v>
      </c>
      <c r="D18" s="96"/>
      <c r="E18" s="96"/>
      <c r="F18" s="96"/>
      <c r="G18" s="96">
        <f t="shared" ref="G18" si="2">G16+G17</f>
        <v>93764.991307500008</v>
      </c>
      <c r="H18" s="96"/>
      <c r="I18" s="96"/>
      <c r="J18" s="96"/>
      <c r="K18" s="96">
        <f t="shared" ref="K18" si="3">K16+K17</f>
        <v>138607.43884000002</v>
      </c>
      <c r="L18" s="96"/>
      <c r="M18" s="96"/>
      <c r="N18" s="96"/>
      <c r="O18" s="96">
        <f t="shared" ref="O18" si="4">O16+O17</f>
        <v>93440.835775</v>
      </c>
      <c r="P18" s="96"/>
      <c r="Q18" s="96"/>
      <c r="R18" s="96"/>
      <c r="S18" s="50">
        <f>S16+S17</f>
        <v>345759.91536750004</v>
      </c>
      <c r="T18" s="88"/>
      <c r="V18" s="48">
        <f t="shared" si="1"/>
        <v>345759.91536750004</v>
      </c>
    </row>
    <row r="20" spans="1:22">
      <c r="O20" t="s">
        <v>89</v>
      </c>
    </row>
  </sheetData>
  <mergeCells count="72">
    <mergeCell ref="G4:J4"/>
    <mergeCell ref="K4:N4"/>
    <mergeCell ref="G12:J12"/>
    <mergeCell ref="O16:R16"/>
    <mergeCell ref="O4:R4"/>
    <mergeCell ref="O6:R6"/>
    <mergeCell ref="O8:R8"/>
    <mergeCell ref="O10:R10"/>
    <mergeCell ref="K14:N14"/>
    <mergeCell ref="O12:R12"/>
    <mergeCell ref="O14:R14"/>
    <mergeCell ref="A1:A2"/>
    <mergeCell ref="B1:B2"/>
    <mergeCell ref="S1:T1"/>
    <mergeCell ref="C2:F2"/>
    <mergeCell ref="G2:J2"/>
    <mergeCell ref="K2:N2"/>
    <mergeCell ref="O2:R2"/>
    <mergeCell ref="C1:R1"/>
    <mergeCell ref="A5:A6"/>
    <mergeCell ref="B5:B6"/>
    <mergeCell ref="C6:F6"/>
    <mergeCell ref="G6:J6"/>
    <mergeCell ref="K6:N6"/>
    <mergeCell ref="A3:A4"/>
    <mergeCell ref="B3:B4"/>
    <mergeCell ref="C4:F4"/>
    <mergeCell ref="K12:N12"/>
    <mergeCell ref="A13:A14"/>
    <mergeCell ref="B13:B14"/>
    <mergeCell ref="C14:F14"/>
    <mergeCell ref="B7:B8"/>
    <mergeCell ref="C8:F8"/>
    <mergeCell ref="G8:J8"/>
    <mergeCell ref="K8:N8"/>
    <mergeCell ref="A9:A10"/>
    <mergeCell ref="B9:B10"/>
    <mergeCell ref="C10:F10"/>
    <mergeCell ref="G10:J10"/>
    <mergeCell ref="K10:N10"/>
    <mergeCell ref="A7:A8"/>
    <mergeCell ref="A11:A12"/>
    <mergeCell ref="B11:B12"/>
    <mergeCell ref="C12:F12"/>
    <mergeCell ref="G14:J14"/>
    <mergeCell ref="T16:T18"/>
    <mergeCell ref="A17:B17"/>
    <mergeCell ref="C17:F17"/>
    <mergeCell ref="G17:J17"/>
    <mergeCell ref="K17:N17"/>
    <mergeCell ref="A18:B18"/>
    <mergeCell ref="C18:F18"/>
    <mergeCell ref="G18:J18"/>
    <mergeCell ref="K18:N18"/>
    <mergeCell ref="A16:B16"/>
    <mergeCell ref="C16:F16"/>
    <mergeCell ref="G16:J16"/>
    <mergeCell ref="K16:N16"/>
    <mergeCell ref="O17:R17"/>
    <mergeCell ref="O18:R18"/>
    <mergeCell ref="T11:T12"/>
    <mergeCell ref="T13:T14"/>
    <mergeCell ref="S3:S4"/>
    <mergeCell ref="S5:S6"/>
    <mergeCell ref="T3:T4"/>
    <mergeCell ref="T5:T6"/>
    <mergeCell ref="T7:T8"/>
    <mergeCell ref="T9:T10"/>
    <mergeCell ref="S7:S8"/>
    <mergeCell ref="S9:S10"/>
    <mergeCell ref="S11:S12"/>
    <mergeCell ref="S13:S14"/>
  </mergeCells>
  <printOptions horizontalCentered="1"/>
  <pageMargins left="0.39370078740157483" right="0.39370078740157483" top="1.1811023622047245" bottom="0.78740157480314965" header="0.19685039370078741" footer="0.19685039370078741"/>
  <pageSetup paperSize="9" scale="72" fitToHeight="0" orientation="landscape" verticalDpi="0" r:id="rId1"/>
  <headerFooter>
    <oddHeader>&amp;L&amp;G&amp;C&amp;"Ecofont Vera Sans,Negrito"&amp;14
PE - Juquery
Projeto e Instalação de Galpão Metálico
&amp;A&amp;R&amp;"Ecofont Vera Sans,Regular"&amp;14
Planilha de Custos
Boletim CPOS 169 - MAR/2017</oddHeader>
    <oddFooter>&amp;L&amp;G&amp;CAv. Professor Frederico Hermann Junior, 345 – Pinheiros - 05459-010 São Paulo
(11) 2997-5000 – www.fflorestal.sp.gov.br
página &amp;P de &amp;N&amp;RFolha:__________________
Proc.: __________/_______
Rubrica: ________________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showGridLines="0" tabSelected="1" topLeftCell="A25" zoomScaleNormal="100" workbookViewId="0">
      <selection activeCell="C16" sqref="C16"/>
    </sheetView>
  </sheetViews>
  <sheetFormatPr defaultRowHeight="18.75"/>
  <cols>
    <col min="1" max="1" width="9.140625" style="11"/>
    <col min="2" max="2" width="17.7109375" style="11" customWidth="1"/>
    <col min="3" max="3" width="87.5703125" style="1" customWidth="1"/>
    <col min="4" max="4" width="10" style="1" customWidth="1"/>
    <col min="5" max="5" width="12.7109375" style="18" bestFit="1" customWidth="1"/>
    <col min="6" max="9" width="15.7109375" style="12" customWidth="1"/>
    <col min="11" max="11" width="18.42578125" style="65" customWidth="1"/>
  </cols>
  <sheetData>
    <row r="1" spans="1:18">
      <c r="A1" s="2" t="s">
        <v>0</v>
      </c>
      <c r="B1" s="3" t="s">
        <v>1</v>
      </c>
      <c r="C1" s="4" t="s">
        <v>2</v>
      </c>
      <c r="D1" s="3" t="s">
        <v>3</v>
      </c>
      <c r="E1" s="16" t="s">
        <v>4</v>
      </c>
      <c r="F1" s="5" t="s">
        <v>5</v>
      </c>
      <c r="G1" s="5" t="s">
        <v>6</v>
      </c>
      <c r="H1" s="5" t="s">
        <v>7</v>
      </c>
      <c r="I1" s="6" t="s">
        <v>8</v>
      </c>
      <c r="J1" s="57"/>
      <c r="K1" s="64"/>
      <c r="L1" s="57"/>
      <c r="M1" s="57"/>
      <c r="N1" s="57"/>
      <c r="O1" s="57"/>
      <c r="P1" s="57"/>
      <c r="Q1" s="57"/>
      <c r="R1" s="56"/>
    </row>
    <row r="2" spans="1:18">
      <c r="A2" s="30">
        <v>1</v>
      </c>
      <c r="B2" s="53"/>
      <c r="C2" s="77" t="s">
        <v>9</v>
      </c>
      <c r="D2" s="78"/>
      <c r="E2" s="79"/>
      <c r="F2" s="80"/>
      <c r="G2" s="35"/>
      <c r="H2" s="10"/>
      <c r="I2" s="7">
        <f>SUM(I3:I3)</f>
        <v>2111.46</v>
      </c>
      <c r="J2" s="57"/>
      <c r="K2" s="64"/>
      <c r="L2" s="57"/>
      <c r="M2" s="57"/>
      <c r="N2" s="57"/>
      <c r="O2" s="57"/>
      <c r="P2" s="57"/>
      <c r="Q2" s="57"/>
      <c r="R2" s="56"/>
    </row>
    <row r="3" spans="1:18">
      <c r="A3" s="9" t="s">
        <v>91</v>
      </c>
      <c r="B3" s="75" t="s">
        <v>11</v>
      </c>
      <c r="C3" s="74" t="s">
        <v>12</v>
      </c>
      <c r="D3" s="75" t="s">
        <v>10</v>
      </c>
      <c r="E3" s="76">
        <v>6</v>
      </c>
      <c r="F3" s="76">
        <v>289.93</v>
      </c>
      <c r="G3" s="76">
        <v>61.98</v>
      </c>
      <c r="H3" s="76">
        <v>351.91</v>
      </c>
      <c r="I3" s="76">
        <f t="shared" ref="I3" si="0">H3*E3</f>
        <v>2111.46</v>
      </c>
      <c r="J3" s="57"/>
      <c r="K3" s="64"/>
      <c r="L3" s="57"/>
      <c r="M3" s="57"/>
      <c r="N3" s="57"/>
      <c r="O3" s="57"/>
      <c r="P3" s="57"/>
      <c r="Q3" s="57"/>
      <c r="R3" s="56"/>
    </row>
    <row r="4" spans="1:18">
      <c r="A4" s="36"/>
      <c r="B4" s="37"/>
      <c r="C4" s="38"/>
      <c r="D4" s="37"/>
      <c r="E4" s="39"/>
      <c r="F4" s="40"/>
      <c r="G4" s="40"/>
      <c r="H4" s="40"/>
      <c r="I4" s="23"/>
      <c r="J4" s="57"/>
      <c r="K4" s="64"/>
      <c r="L4" s="57"/>
      <c r="M4" s="57"/>
      <c r="N4" s="57"/>
      <c r="O4" s="57"/>
      <c r="P4" s="57"/>
      <c r="Q4" s="57"/>
      <c r="R4" s="56"/>
    </row>
    <row r="5" spans="1:18">
      <c r="A5" s="30">
        <v>2</v>
      </c>
      <c r="B5" s="31"/>
      <c r="C5" s="32" t="s">
        <v>27</v>
      </c>
      <c r="D5" s="33"/>
      <c r="E5" s="34"/>
      <c r="F5" s="35"/>
      <c r="G5" s="35"/>
      <c r="H5" s="10"/>
      <c r="I5" s="7">
        <f>SUM(I6:I9)</f>
        <v>6969.1999999999989</v>
      </c>
      <c r="J5" s="57"/>
      <c r="K5" s="64"/>
      <c r="L5" s="57"/>
      <c r="M5" s="57"/>
      <c r="N5" s="57"/>
      <c r="O5" s="57"/>
      <c r="P5" s="57"/>
      <c r="Q5" s="57"/>
      <c r="R5" s="56"/>
    </row>
    <row r="6" spans="1:18" ht="28.5">
      <c r="A6" s="9" t="s">
        <v>92</v>
      </c>
      <c r="B6" s="75" t="s">
        <v>28</v>
      </c>
      <c r="C6" s="74" t="s">
        <v>29</v>
      </c>
      <c r="D6" s="75" t="s">
        <v>10</v>
      </c>
      <c r="E6" s="76">
        <v>440</v>
      </c>
      <c r="F6" s="76">
        <v>1.24</v>
      </c>
      <c r="G6" s="76">
        <v>3.48</v>
      </c>
      <c r="H6" s="76">
        <v>4.72</v>
      </c>
      <c r="I6" s="76">
        <f t="shared" ref="I6:I16" si="1">H6*E6</f>
        <v>2076.7999999999997</v>
      </c>
      <c r="J6" s="57"/>
      <c r="K6" s="64"/>
      <c r="L6" s="57"/>
      <c r="M6" s="57"/>
      <c r="N6" s="57"/>
      <c r="O6" s="57"/>
      <c r="P6" s="57"/>
      <c r="Q6" s="57"/>
      <c r="R6" s="56"/>
    </row>
    <row r="7" spans="1:18">
      <c r="A7" s="9" t="s">
        <v>93</v>
      </c>
      <c r="B7" s="75" t="s">
        <v>30</v>
      </c>
      <c r="C7" s="74" t="s">
        <v>31</v>
      </c>
      <c r="D7" s="75" t="s">
        <v>10</v>
      </c>
      <c r="E7" s="76">
        <v>440</v>
      </c>
      <c r="F7" s="76">
        <v>1.74</v>
      </c>
      <c r="G7" s="76">
        <v>0.11</v>
      </c>
      <c r="H7" s="76">
        <v>1.85</v>
      </c>
      <c r="I7" s="76">
        <f t="shared" si="1"/>
        <v>814</v>
      </c>
      <c r="J7" s="57"/>
      <c r="K7" s="64"/>
      <c r="L7" s="57"/>
      <c r="M7" s="57"/>
      <c r="N7" s="57"/>
      <c r="O7" s="57"/>
      <c r="P7" s="57"/>
      <c r="Q7" s="57"/>
      <c r="R7" s="56"/>
    </row>
    <row r="8" spans="1:18">
      <c r="A8" s="9" t="s">
        <v>94</v>
      </c>
      <c r="B8" s="14" t="s">
        <v>38</v>
      </c>
      <c r="C8" s="13" t="s">
        <v>39</v>
      </c>
      <c r="D8" s="14" t="s">
        <v>13</v>
      </c>
      <c r="E8" s="17">
        <v>80</v>
      </c>
      <c r="F8" s="15">
        <v>0</v>
      </c>
      <c r="G8" s="15">
        <v>41.73</v>
      </c>
      <c r="H8" s="15">
        <v>41.73</v>
      </c>
      <c r="I8" s="8">
        <f t="shared" si="1"/>
        <v>3338.3999999999996</v>
      </c>
    </row>
    <row r="9" spans="1:18">
      <c r="A9" s="9" t="s">
        <v>32</v>
      </c>
      <c r="B9" s="14" t="s">
        <v>30</v>
      </c>
      <c r="C9" s="13" t="s">
        <v>31</v>
      </c>
      <c r="D9" s="14" t="s">
        <v>10</v>
      </c>
      <c r="E9" s="17">
        <v>400</v>
      </c>
      <c r="F9" s="15">
        <v>1.74</v>
      </c>
      <c r="G9" s="15">
        <v>0.11</v>
      </c>
      <c r="H9" s="15">
        <v>1.85</v>
      </c>
      <c r="I9" s="8">
        <f t="shared" si="1"/>
        <v>740</v>
      </c>
    </row>
    <row r="10" spans="1:18">
      <c r="A10" s="36"/>
      <c r="B10" s="37"/>
      <c r="C10" s="38"/>
      <c r="D10" s="37"/>
      <c r="E10" s="39"/>
      <c r="F10" s="40"/>
      <c r="G10" s="40"/>
      <c r="H10" s="40"/>
      <c r="I10" s="23"/>
    </row>
    <row r="11" spans="1:18">
      <c r="A11" s="30">
        <v>3</v>
      </c>
      <c r="B11" s="31"/>
      <c r="C11" s="32" t="s">
        <v>33</v>
      </c>
      <c r="D11" s="33"/>
      <c r="E11" s="34"/>
      <c r="F11" s="35"/>
      <c r="G11" s="35"/>
      <c r="H11" s="10"/>
      <c r="I11" s="7">
        <f>SUM(I12:I16)</f>
        <v>23968.93</v>
      </c>
    </row>
    <row r="12" spans="1:18">
      <c r="A12" s="9" t="s">
        <v>95</v>
      </c>
      <c r="B12" s="14" t="s">
        <v>34</v>
      </c>
      <c r="C12" s="13" t="s">
        <v>35</v>
      </c>
      <c r="D12" s="14" t="s">
        <v>10</v>
      </c>
      <c r="E12" s="17">
        <v>124</v>
      </c>
      <c r="F12" s="15">
        <v>18.809999999999999</v>
      </c>
      <c r="G12" s="15">
        <v>38.880000000000003</v>
      </c>
      <c r="H12" s="15">
        <v>57.69</v>
      </c>
      <c r="I12" s="8">
        <f t="shared" si="1"/>
        <v>7153.5599999999995</v>
      </c>
    </row>
    <row r="13" spans="1:18">
      <c r="A13" s="9" t="s">
        <v>14</v>
      </c>
      <c r="B13" s="14" t="s">
        <v>36</v>
      </c>
      <c r="C13" s="13" t="s">
        <v>37</v>
      </c>
      <c r="D13" s="14" t="s">
        <v>18</v>
      </c>
      <c r="E13" s="17">
        <v>120</v>
      </c>
      <c r="F13" s="15">
        <v>16.670000000000002</v>
      </c>
      <c r="G13" s="15">
        <v>34.76</v>
      </c>
      <c r="H13" s="15">
        <v>51.43</v>
      </c>
      <c r="I13" s="8">
        <f t="shared" si="1"/>
        <v>6171.6</v>
      </c>
    </row>
    <row r="14" spans="1:18">
      <c r="A14" s="9" t="s">
        <v>40</v>
      </c>
      <c r="B14" s="14" t="s">
        <v>42</v>
      </c>
      <c r="C14" s="13" t="s">
        <v>43</v>
      </c>
      <c r="D14" s="14" t="s">
        <v>10</v>
      </c>
      <c r="E14" s="17">
        <v>84</v>
      </c>
      <c r="F14" s="15">
        <v>27.83</v>
      </c>
      <c r="G14" s="15">
        <v>5.57</v>
      </c>
      <c r="H14" s="15">
        <v>33.4</v>
      </c>
      <c r="I14" s="8">
        <f t="shared" si="1"/>
        <v>2805.6</v>
      </c>
    </row>
    <row r="15" spans="1:18">
      <c r="A15" s="9" t="s">
        <v>41</v>
      </c>
      <c r="B15" s="14" t="s">
        <v>48</v>
      </c>
      <c r="C15" s="13" t="s">
        <v>49</v>
      </c>
      <c r="D15" s="14" t="s">
        <v>44</v>
      </c>
      <c r="E15" s="17">
        <v>686</v>
      </c>
      <c r="F15" s="15">
        <v>3.67</v>
      </c>
      <c r="G15" s="15">
        <v>1.75</v>
      </c>
      <c r="H15" s="15">
        <v>5.42</v>
      </c>
      <c r="I15" s="8">
        <f t="shared" si="1"/>
        <v>3718.12</v>
      </c>
    </row>
    <row r="16" spans="1:18">
      <c r="A16" s="9" t="s">
        <v>47</v>
      </c>
      <c r="B16" s="14" t="s">
        <v>50</v>
      </c>
      <c r="C16" s="13" t="s">
        <v>51</v>
      </c>
      <c r="D16" s="14" t="s">
        <v>13</v>
      </c>
      <c r="E16" s="17">
        <v>15</v>
      </c>
      <c r="F16" s="15">
        <v>274.67</v>
      </c>
      <c r="G16" s="15">
        <v>0</v>
      </c>
      <c r="H16" s="15">
        <v>274.67</v>
      </c>
      <c r="I16" s="8">
        <f t="shared" si="1"/>
        <v>4120.05</v>
      </c>
    </row>
    <row r="17" spans="1:9">
      <c r="A17" s="36"/>
      <c r="B17" s="37"/>
      <c r="C17" s="38"/>
      <c r="D17" s="37"/>
      <c r="E17" s="39"/>
      <c r="F17" s="40"/>
      <c r="G17" s="40"/>
      <c r="H17" s="40"/>
      <c r="I17" s="23"/>
    </row>
    <row r="18" spans="1:9">
      <c r="A18" s="30">
        <v>4</v>
      </c>
      <c r="B18" s="31"/>
      <c r="C18" s="32" t="s">
        <v>72</v>
      </c>
      <c r="D18" s="33"/>
      <c r="E18" s="34"/>
      <c r="F18" s="35"/>
      <c r="G18" s="35"/>
      <c r="H18" s="10"/>
      <c r="I18" s="7">
        <f>SUM(I19:I25)</f>
        <v>38653.490000000005</v>
      </c>
    </row>
    <row r="19" spans="1:9">
      <c r="A19" s="9" t="s">
        <v>15</v>
      </c>
      <c r="B19" s="14" t="s">
        <v>52</v>
      </c>
      <c r="C19" s="13" t="s">
        <v>53</v>
      </c>
      <c r="D19" s="14" t="s">
        <v>13</v>
      </c>
      <c r="E19" s="17">
        <v>20</v>
      </c>
      <c r="F19" s="15">
        <v>83.18</v>
      </c>
      <c r="G19" s="15">
        <v>20.87</v>
      </c>
      <c r="H19" s="15">
        <v>104.05</v>
      </c>
      <c r="I19" s="8">
        <f t="shared" ref="I19:I25" si="2">H19*E19</f>
        <v>2081</v>
      </c>
    </row>
    <row r="20" spans="1:9">
      <c r="A20" s="9" t="s">
        <v>16</v>
      </c>
      <c r="B20" s="14" t="s">
        <v>56</v>
      </c>
      <c r="C20" s="13" t="s">
        <v>57</v>
      </c>
      <c r="D20" s="14" t="s">
        <v>13</v>
      </c>
      <c r="E20" s="17">
        <v>10</v>
      </c>
      <c r="F20" s="15">
        <v>94.08</v>
      </c>
      <c r="G20" s="15">
        <v>0.14000000000000001</v>
      </c>
      <c r="H20" s="15">
        <v>94.22</v>
      </c>
      <c r="I20" s="8">
        <f t="shared" si="2"/>
        <v>942.2</v>
      </c>
    </row>
    <row r="21" spans="1:9">
      <c r="A21" s="9" t="s">
        <v>17</v>
      </c>
      <c r="B21" s="14" t="s">
        <v>61</v>
      </c>
      <c r="C21" s="13" t="s">
        <v>62</v>
      </c>
      <c r="D21" s="14" t="s">
        <v>44</v>
      </c>
      <c r="E21" s="17">
        <v>2325</v>
      </c>
      <c r="F21" s="15">
        <v>4.45</v>
      </c>
      <c r="G21" s="15">
        <v>0.88</v>
      </c>
      <c r="H21" s="15">
        <v>5.33</v>
      </c>
      <c r="I21" s="8">
        <f t="shared" si="2"/>
        <v>12392.25</v>
      </c>
    </row>
    <row r="22" spans="1:9">
      <c r="A22" s="9" t="s">
        <v>19</v>
      </c>
      <c r="B22" s="14" t="s">
        <v>64</v>
      </c>
      <c r="C22" s="13" t="s">
        <v>73</v>
      </c>
      <c r="D22" s="14" t="s">
        <v>74</v>
      </c>
      <c r="E22" s="17">
        <v>1</v>
      </c>
      <c r="F22" s="15">
        <v>350</v>
      </c>
      <c r="G22" s="15">
        <v>0</v>
      </c>
      <c r="H22" s="15">
        <v>350</v>
      </c>
      <c r="I22" s="8">
        <f t="shared" si="2"/>
        <v>350</v>
      </c>
    </row>
    <row r="23" spans="1:9">
      <c r="A23" s="9" t="s">
        <v>60</v>
      </c>
      <c r="B23" s="14" t="s">
        <v>45</v>
      </c>
      <c r="C23" s="13" t="s">
        <v>46</v>
      </c>
      <c r="D23" s="14" t="s">
        <v>13</v>
      </c>
      <c r="E23" s="17">
        <v>44</v>
      </c>
      <c r="F23" s="15">
        <v>316.11</v>
      </c>
      <c r="G23" s="15">
        <v>0</v>
      </c>
      <c r="H23" s="15">
        <v>316.11</v>
      </c>
      <c r="I23" s="8">
        <f t="shared" si="2"/>
        <v>13908.84</v>
      </c>
    </row>
    <row r="24" spans="1:9" ht="28.5">
      <c r="A24" s="9" t="s">
        <v>96</v>
      </c>
      <c r="B24" s="14" t="s">
        <v>58</v>
      </c>
      <c r="C24" s="13" t="s">
        <v>59</v>
      </c>
      <c r="D24" s="14" t="s">
        <v>13</v>
      </c>
      <c r="E24" s="17">
        <v>80</v>
      </c>
      <c r="F24" s="15">
        <v>0</v>
      </c>
      <c r="G24" s="15">
        <v>58.59</v>
      </c>
      <c r="H24" s="15">
        <v>58.59</v>
      </c>
      <c r="I24" s="8">
        <f t="shared" si="2"/>
        <v>4687.2000000000007</v>
      </c>
    </row>
    <row r="25" spans="1:9">
      <c r="A25" s="9" t="s">
        <v>97</v>
      </c>
      <c r="B25" s="14" t="s">
        <v>54</v>
      </c>
      <c r="C25" s="13" t="s">
        <v>55</v>
      </c>
      <c r="D25" s="14" t="s">
        <v>10</v>
      </c>
      <c r="E25" s="17">
        <v>400</v>
      </c>
      <c r="F25" s="15">
        <v>10.73</v>
      </c>
      <c r="G25" s="15">
        <v>0</v>
      </c>
      <c r="H25" s="15">
        <v>10.73</v>
      </c>
      <c r="I25" s="8">
        <f t="shared" si="2"/>
        <v>4292</v>
      </c>
    </row>
    <row r="26" spans="1:9">
      <c r="A26" s="36"/>
      <c r="B26" s="37"/>
      <c r="C26" s="38"/>
      <c r="D26" s="37"/>
      <c r="E26" s="39"/>
      <c r="F26" s="40"/>
      <c r="G26" s="40"/>
      <c r="H26" s="40"/>
      <c r="I26" s="23"/>
    </row>
    <row r="27" spans="1:9">
      <c r="A27" s="30">
        <v>5</v>
      </c>
      <c r="B27" s="31"/>
      <c r="C27" s="32" t="s">
        <v>63</v>
      </c>
      <c r="D27" s="33"/>
      <c r="E27" s="34"/>
      <c r="F27" s="35"/>
      <c r="G27" s="35"/>
      <c r="H27" s="10"/>
      <c r="I27" s="7">
        <f>SUM(I28:I30)</f>
        <v>192793.82500000001</v>
      </c>
    </row>
    <row r="28" spans="1:9">
      <c r="A28" s="9" t="s">
        <v>20</v>
      </c>
      <c r="B28" s="20" t="s">
        <v>76</v>
      </c>
      <c r="C28" s="19" t="s">
        <v>77</v>
      </c>
      <c r="D28" s="20" t="s">
        <v>10</v>
      </c>
      <c r="E28" s="22">
        <v>400</v>
      </c>
      <c r="F28" s="21">
        <v>10.44</v>
      </c>
      <c r="G28" s="21">
        <v>3.82</v>
      </c>
      <c r="H28" s="21">
        <v>14.26</v>
      </c>
      <c r="I28" s="8">
        <f t="shared" ref="I28:I30" si="3">H28*E28</f>
        <v>5704</v>
      </c>
    </row>
    <row r="29" spans="1:9" ht="28.5">
      <c r="A29" s="9" t="s">
        <v>21</v>
      </c>
      <c r="B29" s="14" t="s">
        <v>78</v>
      </c>
      <c r="C29" s="13" t="s">
        <v>79</v>
      </c>
      <c r="D29" s="14" t="s">
        <v>10</v>
      </c>
      <c r="E29" s="17">
        <v>632.5</v>
      </c>
      <c r="F29" s="15">
        <v>75.849999999999994</v>
      </c>
      <c r="G29" s="15">
        <v>11.96</v>
      </c>
      <c r="H29" s="15">
        <v>87.81</v>
      </c>
      <c r="I29" s="8">
        <f t="shared" si="3"/>
        <v>55539.825000000004</v>
      </c>
    </row>
    <row r="30" spans="1:9" ht="30" customHeight="1">
      <c r="A30" s="9" t="s">
        <v>22</v>
      </c>
      <c r="B30" s="14" t="s">
        <v>75</v>
      </c>
      <c r="C30" s="13" t="s">
        <v>98</v>
      </c>
      <c r="D30" s="14" t="s">
        <v>44</v>
      </c>
      <c r="E30" s="17">
        <v>7500</v>
      </c>
      <c r="F30" s="15">
        <v>17.54</v>
      </c>
      <c r="G30" s="15">
        <v>0</v>
      </c>
      <c r="H30" s="15">
        <v>17.54</v>
      </c>
      <c r="I30" s="8">
        <f t="shared" si="3"/>
        <v>131550</v>
      </c>
    </row>
    <row r="31" spans="1:9">
      <c r="A31" s="36"/>
      <c r="B31" s="37"/>
      <c r="C31" s="38"/>
      <c r="D31" s="37"/>
      <c r="E31" s="39"/>
      <c r="F31" s="40"/>
      <c r="G31" s="40"/>
      <c r="H31" s="40"/>
      <c r="I31" s="23"/>
    </row>
    <row r="32" spans="1:9">
      <c r="A32" s="30">
        <v>6</v>
      </c>
      <c r="B32" s="31"/>
      <c r="C32" s="32" t="s">
        <v>65</v>
      </c>
      <c r="D32" s="33"/>
      <c r="E32" s="34"/>
      <c r="F32" s="35"/>
      <c r="G32" s="35"/>
      <c r="H32" s="10"/>
      <c r="I32" s="7">
        <f>SUM(I33:I35)</f>
        <v>31403.75</v>
      </c>
    </row>
    <row r="33" spans="1:9">
      <c r="A33" s="9" t="s">
        <v>23</v>
      </c>
      <c r="B33" s="14" t="s">
        <v>66</v>
      </c>
      <c r="C33" s="13" t="s">
        <v>67</v>
      </c>
      <c r="D33" s="14" t="s">
        <v>10</v>
      </c>
      <c r="E33" s="17">
        <v>360</v>
      </c>
      <c r="F33" s="15">
        <v>25.27</v>
      </c>
      <c r="G33" s="15">
        <v>24.47</v>
      </c>
      <c r="H33" s="15">
        <v>49.74</v>
      </c>
      <c r="I33" s="8">
        <f>H33*E33</f>
        <v>17906.400000000001</v>
      </c>
    </row>
    <row r="34" spans="1:9">
      <c r="A34" s="9" t="s">
        <v>24</v>
      </c>
      <c r="B34" s="14" t="s">
        <v>68</v>
      </c>
      <c r="C34" s="13" t="s">
        <v>69</v>
      </c>
      <c r="D34" s="14" t="s">
        <v>10</v>
      </c>
      <c r="E34" s="17">
        <v>360</v>
      </c>
      <c r="F34" s="15">
        <v>0.87</v>
      </c>
      <c r="G34" s="15">
        <v>7.7</v>
      </c>
      <c r="H34" s="15">
        <v>8.57</v>
      </c>
      <c r="I34" s="8">
        <f t="shared" ref="I34:I35" si="4">H34*E34</f>
        <v>3085.2000000000003</v>
      </c>
    </row>
    <row r="35" spans="1:9">
      <c r="A35" s="9" t="s">
        <v>25</v>
      </c>
      <c r="B35" s="14" t="s">
        <v>70</v>
      </c>
      <c r="C35" s="13" t="s">
        <v>71</v>
      </c>
      <c r="D35" s="14" t="s">
        <v>10</v>
      </c>
      <c r="E35" s="17">
        <v>35</v>
      </c>
      <c r="F35" s="15">
        <v>251.33</v>
      </c>
      <c r="G35" s="15">
        <v>46.16</v>
      </c>
      <c r="H35" s="15">
        <v>297.49</v>
      </c>
      <c r="I35" s="8">
        <f t="shared" si="4"/>
        <v>10412.15</v>
      </c>
    </row>
    <row r="36" spans="1:9">
      <c r="A36" s="36"/>
      <c r="B36" s="37"/>
      <c r="C36" s="38"/>
      <c r="D36" s="37"/>
      <c r="E36" s="39"/>
      <c r="F36" s="40"/>
      <c r="G36" s="40"/>
      <c r="H36" s="40"/>
      <c r="I36" s="23"/>
    </row>
    <row r="37" spans="1:9">
      <c r="A37" s="24"/>
      <c r="B37" s="25"/>
      <c r="C37" s="26"/>
      <c r="D37" s="25"/>
      <c r="E37" s="27"/>
      <c r="F37" s="28"/>
      <c r="G37" s="28"/>
      <c r="H37" s="28"/>
      <c r="I37" s="29"/>
    </row>
    <row r="38" spans="1:9">
      <c r="A38" s="145" t="s">
        <v>8</v>
      </c>
      <c r="B38" s="146"/>
      <c r="C38" s="146"/>
      <c r="D38" s="146"/>
      <c r="E38" s="146"/>
      <c r="F38" s="146"/>
      <c r="G38" s="147"/>
      <c r="H38" s="148">
        <f>SUM(I2,I5,I11,I18,I27,I32)</f>
        <v>295900.65500000003</v>
      </c>
      <c r="I38" s="149"/>
    </row>
    <row r="39" spans="1:9">
      <c r="A39" s="135" t="s">
        <v>90</v>
      </c>
      <c r="B39" s="136"/>
      <c r="C39" s="136"/>
      <c r="D39" s="136"/>
      <c r="E39" s="136"/>
      <c r="F39" s="136"/>
      <c r="G39" s="137"/>
      <c r="H39" s="138">
        <f>H38*0.1685</f>
        <v>49859.260367500006</v>
      </c>
      <c r="I39" s="139"/>
    </row>
    <row r="40" spans="1:9">
      <c r="A40" s="140" t="s">
        <v>26</v>
      </c>
      <c r="B40" s="141"/>
      <c r="C40" s="141"/>
      <c r="D40" s="141"/>
      <c r="E40" s="141"/>
      <c r="F40" s="141"/>
      <c r="G40" s="142"/>
      <c r="H40" s="143">
        <f>SUM(H38:I39)</f>
        <v>345759.91536750004</v>
      </c>
      <c r="I40" s="144"/>
    </row>
  </sheetData>
  <mergeCells count="6">
    <mergeCell ref="A39:G39"/>
    <mergeCell ref="H39:I39"/>
    <mergeCell ref="A40:G40"/>
    <mergeCell ref="H40:I40"/>
    <mergeCell ref="A38:G38"/>
    <mergeCell ref="H38:I38"/>
  </mergeCells>
  <printOptions horizontalCentered="1"/>
  <pageMargins left="0.39370078740157483" right="0.39370078740157483" top="0.98425196850393704" bottom="0.78740157480314965" header="0.19685039370078741" footer="0.19685039370078741"/>
  <pageSetup paperSize="9" scale="69" fitToHeight="0" orientation="landscape" verticalDpi="0" r:id="rId1"/>
  <headerFooter>
    <oddHeader>&amp;L&amp;G&amp;C&amp;"Ecofont Vera Sans,Negrito"&amp;14
PE - Juquery
Projeto e Instalação de Galpão Metálico
&amp;A&amp;R
&amp;"Ecofont Vera Sans,Negrito"&amp;14Planilha de Custos
Boletim CPOS 169 - MAR/2017</oddHeader>
    <oddFooter>&amp;L&amp;G&amp;CAv. Professor Frederico Hermann Junior, 345 – Pinheiros - 05459-010 São Paulo
(11) 2997-5000 – www.fflorestal.sp.gov.br
página &amp;P de &amp;N&amp;RFolha:__________________
Proc.: __________/_______
Rubrica: 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Cronograma</vt:lpstr>
      <vt:lpstr>Obra</vt:lpstr>
      <vt:lpstr>Cronograma!Area_de_impressao</vt:lpstr>
      <vt:lpstr>Obra!Area_de_impressao</vt:lpstr>
      <vt:lpstr>Obra!Titulos_de_impressao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olmarianno</dc:creator>
  <cp:lastModifiedBy>Eliana Aparecida Silva</cp:lastModifiedBy>
  <cp:lastPrinted>2017-03-29T16:45:06Z</cp:lastPrinted>
  <dcterms:created xsi:type="dcterms:W3CDTF">2017-02-03T11:23:26Z</dcterms:created>
  <dcterms:modified xsi:type="dcterms:W3CDTF">2017-04-25T17:25:58Z</dcterms:modified>
</cp:coreProperties>
</file>