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915"/>
  </bookViews>
  <sheets>
    <sheet name="Plan_orç " sheetId="1" r:id="rId1"/>
    <sheet name="Plan_Resumo " sheetId="2" r:id="rId2"/>
    <sheet name="Plan_crono" sheetId="3" r:id="rId3"/>
    <sheet name="Demo_BDI " sheetId="4" r:id="rId4"/>
    <sheet name="Demo_LS " sheetId="5" r:id="rId5"/>
  </sheets>
  <definedNames>
    <definedName name="_xlnm._FilterDatabase" localSheetId="0" hidden="1">'Plan_orç '!$A$6:$I$538</definedName>
    <definedName name="\i">#REF!</definedName>
    <definedName name="_1">#REF!</definedName>
    <definedName name="_2">#REF!</definedName>
    <definedName name="_3">#REF!</definedName>
    <definedName name="_xlnm.Print_Area" localSheetId="0">'Plan_orç '!$A$1:$H$536</definedName>
    <definedName name="I">#REF!</definedName>
    <definedName name="II">#REF!</definedName>
    <definedName name="III">#REF!</definedName>
    <definedName name="IV">#REF!</definedName>
    <definedName name="IX">#REF!</definedName>
    <definedName name="Print_Area_MI">#REF!</definedName>
    <definedName name="Print_Titles_MI">#REF!</definedName>
    <definedName name="_xlnm.Print_Titles" localSheetId="0">'Plan_orç '!$1:$6</definedName>
    <definedName name="V">#REF!</definedName>
    <definedName name="VI">#REF!</definedName>
    <definedName name="VII">#REF!</definedName>
    <definedName name="VIII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V">#REF!</definedName>
    <definedName name="XVI">#REF!</definedName>
  </definedNames>
  <calcPr calcId="144525" iterate="1" iterateCount="2" iterateDelta="0.001"/>
</workbook>
</file>

<file path=xl/sharedStrings.xml><?xml version="1.0" encoding="utf-8"?>
<sst xmlns="http://schemas.openxmlformats.org/spreadsheetml/2006/main" count="1396">
  <si>
    <t xml:space="preserve">PLANILHA ORÇAMENTÁRIA </t>
  </si>
  <si>
    <t xml:space="preserve">CONTRATANTE: </t>
  </si>
  <si>
    <t xml:space="preserve">POLICIA MILITAR AMBIENTAL </t>
  </si>
  <si>
    <t>IO = MAR/17</t>
  </si>
  <si>
    <t xml:space="preserve">OBRA: </t>
  </si>
  <si>
    <t xml:space="preserve">CONSTRUÇÃO DO 1º BATALHÃO DA POLICIA MILITAR AMBIENTAL </t>
  </si>
  <si>
    <t xml:space="preserve">LOCAL : </t>
  </si>
  <si>
    <t xml:space="preserve">AVENIDA PROF. IDA KOLB ESQ COM MOURAO VIEIRA - JD LARANJEIRAS - SÃO PAULO </t>
  </si>
  <si>
    <t xml:space="preserve">ITEM </t>
  </si>
  <si>
    <t xml:space="preserve">CÓDIGO </t>
  </si>
  <si>
    <t xml:space="preserve">DESCRIÇÃO </t>
  </si>
  <si>
    <t xml:space="preserve">UNID  </t>
  </si>
  <si>
    <t xml:space="preserve">QUANT </t>
  </si>
  <si>
    <t>R$ UNIT.</t>
  </si>
  <si>
    <t xml:space="preserve">R$ TOTAL </t>
  </si>
  <si>
    <t>1</t>
  </si>
  <si>
    <t xml:space="preserve">              </t>
  </si>
  <si>
    <t xml:space="preserve">MOBILIZAÇÃO DESMOBILIZAÇÃO, CANTEIRO E ADM LOCAL </t>
  </si>
  <si>
    <t xml:space="preserve">      </t>
  </si>
  <si>
    <t xml:space="preserve"> </t>
  </si>
  <si>
    <t>1.1</t>
  </si>
  <si>
    <t>OMISSO</t>
  </si>
  <si>
    <t>S/CÓDIGO</t>
  </si>
  <si>
    <t xml:space="preserve">Mobilização e desmobilização da obra                                                                                                                                                                    </t>
  </si>
  <si>
    <t xml:space="preserve">Gb    </t>
  </si>
  <si>
    <t>1.2</t>
  </si>
  <si>
    <t>CPOS 020102</t>
  </si>
  <si>
    <t>Construção provisória em madeira - fornecimento e montagem</t>
  </si>
  <si>
    <t>m²</t>
  </si>
  <si>
    <t>1.3</t>
  </si>
  <si>
    <t>CPOS 020120</t>
  </si>
  <si>
    <t>Desmobilização de construção provisória</t>
  </si>
  <si>
    <t>1.4</t>
  </si>
  <si>
    <t>CPOS 020802</t>
  </si>
  <si>
    <t xml:space="preserve">Placa de obra </t>
  </si>
  <si>
    <t xml:space="preserve">m²    </t>
  </si>
  <si>
    <t>1.5</t>
  </si>
  <si>
    <t xml:space="preserve">Administração local da obra                                                                                                                                                                             </t>
  </si>
  <si>
    <t xml:space="preserve">mês   </t>
  </si>
  <si>
    <t>1.6</t>
  </si>
  <si>
    <t>02.001.000010.SER</t>
  </si>
  <si>
    <t>Ligação provisória de luz e força para obra - instalação mínima</t>
  </si>
  <si>
    <t>1.7</t>
  </si>
  <si>
    <t>02.001.000009.SER</t>
  </si>
  <si>
    <t>Ligação provisória de água para obra e instalação sanitária provisória, pequenas obras - instalação mínima</t>
  </si>
  <si>
    <t>1.8</t>
  </si>
  <si>
    <t>Lona para fechamento da obra</t>
  </si>
  <si>
    <t>ml</t>
  </si>
  <si>
    <t xml:space="preserve">SUBTOTAL </t>
  </si>
  <si>
    <t>2</t>
  </si>
  <si>
    <t xml:space="preserve">SERVIÇOS PRELIMINARES                                                                                                                                                                                   </t>
  </si>
  <si>
    <t>2.1</t>
  </si>
  <si>
    <t>ATUALIZADO</t>
  </si>
  <si>
    <t>02.003.000004.SER</t>
  </si>
  <si>
    <t xml:space="preserve">RASPAGEM mecanizada do terreno até 40 cm de profundidade, utilizando trator sobre esteiras                                                                                                              </t>
  </si>
  <si>
    <t>2.2</t>
  </si>
  <si>
    <t>02.005.000004.SER</t>
  </si>
  <si>
    <t xml:space="preserve">CARGA do material proveniente da raspagem do terreno, utilizando pá-carregadeira sobre pneus                                                                                                            </t>
  </si>
  <si>
    <t xml:space="preserve">m³    </t>
  </si>
  <si>
    <t>2.3</t>
  </si>
  <si>
    <t>CPOS 05.10.023</t>
  </si>
  <si>
    <t xml:space="preserve">TRANSPORTE e descarga de terra em caminhão basculante de 6 m³, distância até 10 km                                                                                                                      </t>
  </si>
  <si>
    <t>2.4</t>
  </si>
  <si>
    <t>31.002.000008.SER</t>
  </si>
  <si>
    <t xml:space="preserve">ELEVADOR DE OBRA com torre de 10m de altura, sistema de pinhão (cremalheira), para transporte de pessoas ou cargas                                                                                      </t>
  </si>
  <si>
    <t>loc/un</t>
  </si>
  <si>
    <t>2.5</t>
  </si>
  <si>
    <t>SUPRESSÃO</t>
  </si>
  <si>
    <t> CPOS 322005</t>
  </si>
  <si>
    <t xml:space="preserve">TELA para proteção de fachada em polietileno                                                                                                                                                            </t>
  </si>
  <si>
    <t>3</t>
  </si>
  <si>
    <t xml:space="preserve">MOVIMENTO DE TERRA - TERRAPLENAGEM </t>
  </si>
  <si>
    <t>3.1</t>
  </si>
  <si>
    <t>02.005.000049.SER</t>
  </si>
  <si>
    <t xml:space="preserve">ESCAVAÇÃO e carga de material brejoso utilizando escavadeira sobre esteiras                                                                                                                             </t>
  </si>
  <si>
    <t>3.2</t>
  </si>
  <si>
    <t>30.004.000002.SER</t>
  </si>
  <si>
    <t xml:space="preserve">FORNECIMENTO de terra incluindo escavação, carga e transporte até distência media de 1 km medido no aterro compactado                                                                                   </t>
  </si>
  <si>
    <t>3.3</t>
  </si>
  <si>
    <t>3.4</t>
  </si>
  <si>
    <t>02.005.000006.SER</t>
  </si>
  <si>
    <t xml:space="preserve">ESPALHAMENTO e regularização de terra em camadas no aterro utilizando trator sobre esteiras, distância até 30 m                                                                                         </t>
  </si>
  <si>
    <t>3.5</t>
  </si>
  <si>
    <t>02.005.000005.SER</t>
  </si>
  <si>
    <t xml:space="preserve">COMPACTAÇÃO  de aterro                                                                                                                                                                                  </t>
  </si>
  <si>
    <t>MONTACARGA</t>
  </si>
  <si>
    <t>3.1.2</t>
  </si>
  <si>
    <t>06.001.000008.SER</t>
  </si>
  <si>
    <t>Alvenaria estrutural com blocos de concreto, 19 x 19 x 39 cm</t>
  </si>
  <si>
    <t>3.1.3</t>
  </si>
  <si>
    <t>10.005.000006.SER</t>
  </si>
  <si>
    <t xml:space="preserve">GROUT - preparo com argamassa de cimento, areia sem peneirar e pedrisco traço 1:3:2                                                                                                                     </t>
  </si>
  <si>
    <t>3.1.4</t>
  </si>
  <si>
    <t>05.009.000040.SER</t>
  </si>
  <si>
    <t>Execução dos Furos</t>
  </si>
  <si>
    <t xml:space="preserve">unid  </t>
  </si>
  <si>
    <t>3.1.5</t>
  </si>
  <si>
    <t>04.001.000003.SER</t>
  </si>
  <si>
    <t xml:space="preserve">Fornecimento, corte, dobra montagem de aço  CA- 50                                                                                                                                                      </t>
  </si>
  <si>
    <t xml:space="preserve">kg    </t>
  </si>
  <si>
    <t>3.1.6</t>
  </si>
  <si>
    <t>10.001.000001.SER</t>
  </si>
  <si>
    <t xml:space="preserve">IMPERMEABILIZAÇÃO de alicerce com tinta betuminosa em parede de 1 1/2 tijolo                                                                                                                            </t>
  </si>
  <si>
    <t xml:space="preserve">m     </t>
  </si>
  <si>
    <t>3.1.7</t>
  </si>
  <si>
    <t xml:space="preserve">ALVENARIA embasamento    blocos de concreto, 19 x 19 x 39 cm, espessura da parede 19 cm, juntas de 10 mm com argamassa mista de cimento, cal hidratada e areia sem peneirar traço 1:0,25:3 - tipo 3 -   </t>
  </si>
  <si>
    <t>4</t>
  </si>
  <si>
    <t>FUNDAÇÃO - BLOCOS PORTARIAS</t>
  </si>
  <si>
    <t>4.1</t>
  </si>
  <si>
    <t>05.006.000015.SER</t>
  </si>
  <si>
    <t xml:space="preserve">FÔRMA com chapa compensada resinada, e=12 mm, para pilares/vigas/lajes, incluso contraventamentos/escoramentos com pontaletes 7,5 x 7,5 cm                                                              </t>
  </si>
  <si>
    <t>4.2</t>
  </si>
  <si>
    <t>4.3</t>
  </si>
  <si>
    <t>04.002.000008.SER</t>
  </si>
  <si>
    <t xml:space="preserve">CONCRETO estrutural dosado em central , auto-adensável, fck 30 MPa                                                                                                                                      </t>
  </si>
  <si>
    <t>4.4</t>
  </si>
  <si>
    <t>05.004.000099.SER</t>
  </si>
  <si>
    <t xml:space="preserve">TRANSPORTE, lançamento, adensamento e acabamento do concreto em estrutura                                                                                                                               </t>
  </si>
  <si>
    <t>4.5</t>
  </si>
  <si>
    <t xml:space="preserve">CONTROLE  tecnologico do concreto                                                                                                                                                                       </t>
  </si>
  <si>
    <t xml:space="preserve">vb    </t>
  </si>
  <si>
    <t>5</t>
  </si>
  <si>
    <t>SUPERESTRUTURA</t>
  </si>
  <si>
    <t>5.1</t>
  </si>
  <si>
    <t>CPOS 112013</t>
  </si>
  <si>
    <t xml:space="preserve">Reparos em todos os elementos de pré-moldados </t>
  </si>
  <si>
    <t>m</t>
  </si>
  <si>
    <t>6</t>
  </si>
  <si>
    <t xml:space="preserve">FECHAMENTOS INTERNOS E EXTERNOS                                                                                                                                                                         </t>
  </si>
  <si>
    <t>6.1</t>
  </si>
  <si>
    <t>06.001.000070.SER</t>
  </si>
  <si>
    <t xml:space="preserve">ALVENARIA de vedação com blocos de concreto, 11,5 x 19 x 39 cm, espessura da parede 11,5 cm, juntas de 10 mm com argamassa industrializada                                                              </t>
  </si>
  <si>
    <t>6.3</t>
  </si>
  <si>
    <t>06.001.000072.SER</t>
  </si>
  <si>
    <t xml:space="preserve">ALVENARIA de vedação com blocos de concreto, 19 x 19 x 39 cm, espessura da parede 19 cm, juntas de 10 mm com argamassa industrializada                                                                                                                         </t>
  </si>
  <si>
    <t>6.4</t>
  </si>
  <si>
    <t>06.003.000103.SER</t>
  </si>
  <si>
    <t xml:space="preserve">VERGA RETA moldada no local com fôrma de madeira considerando 5 reaproveitamentos, concreto armado fck = 13,5 MPa, controle tipo "B"                                                                    </t>
  </si>
  <si>
    <t>6.5</t>
  </si>
  <si>
    <t>06.002.000012.SER</t>
  </si>
  <si>
    <t xml:space="preserve">PAREDE DE GESSO acartonado dupla interna, espessura final 125 mm, pé-direito máximo 3,75 m       com enchimento em lã de pet                                                                            </t>
  </si>
  <si>
    <t>6.6</t>
  </si>
  <si>
    <t>02.001.000006.SER</t>
  </si>
  <si>
    <t xml:space="preserve">ANDAIME para 1m² de alvenaria , construção e desmontagem, reaproveitamento dez vezes                                                                                                                    </t>
  </si>
  <si>
    <t>6.8</t>
  </si>
  <si>
    <t>Divisória sanitária de granito e=3 cm assentada com argamassa, no traço 1:3</t>
  </si>
  <si>
    <t>7</t>
  </si>
  <si>
    <t xml:space="preserve">COBERTURA                                                                                                                                                                                               </t>
  </si>
  <si>
    <t>7.1</t>
  </si>
  <si>
    <t>10.006.000015.SER</t>
  </si>
  <si>
    <t xml:space="preserve">IMPERMEABILIZAÇÃO  de cobertura com polyuréia                                                                                                                                                           </t>
  </si>
  <si>
    <t>7.3</t>
  </si>
  <si>
    <t>09.001.000030.SER</t>
  </si>
  <si>
    <t xml:space="preserve">RUFO de chapa de aço galvanizado nº 26 desenvolvimento 33 cm                                                                                                                                            </t>
  </si>
  <si>
    <t>7.4</t>
  </si>
  <si>
    <t>09.001.000020.SER</t>
  </si>
  <si>
    <t xml:space="preserve">CALHA de chapa galvanizada nº 26 desenvolvimento 40 cm                                                                                                                                                  </t>
  </si>
  <si>
    <t>8</t>
  </si>
  <si>
    <t xml:space="preserve">INSTALAÇÕES HIDRAULICAS : ÁGUA FRIA , ÁGUA QUENTE , ÁGUA REUSO,INCÊNDIO , ESGOTO, ÁGUAS PLUVIAIS ,GÁS,RESERVATÓRIO , LOUÇAS , METAIS E ACESSÓRIOS                                                                                                              </t>
  </si>
  <si>
    <t>8.1</t>
  </si>
  <si>
    <t xml:space="preserve">INSTALAÇÕES DE  ÁGUA FRIA   E REUSO - TUBULAÇÕES , REGISTROS , ACESSORIOS E ABRIGO                                                                                                                                </t>
  </si>
  <si>
    <t>8.2</t>
  </si>
  <si>
    <t>32.002.000004.SER</t>
  </si>
  <si>
    <t xml:space="preserve">CAVALETE com tubo de aço galvanizado 25 mm (1")                                                                                                                                                         </t>
  </si>
  <si>
    <t xml:space="preserve">un    </t>
  </si>
  <si>
    <t>8.3</t>
  </si>
  <si>
    <t>32.002.000002.SER</t>
  </si>
  <si>
    <t xml:space="preserve">ABRIGO para cavalete em alvenaria, dimensões 0,65 x 0,85 x 0,30                                                                                                                                         </t>
  </si>
  <si>
    <t>8.4</t>
  </si>
  <si>
    <t>13.008.000091.SER</t>
  </si>
  <si>
    <t xml:space="preserve">TUBO de PVC soldável, com conexões Ø 25 mm                                                                                                                                                              </t>
  </si>
  <si>
    <t>8.5</t>
  </si>
  <si>
    <t>13.008.000092.SER</t>
  </si>
  <si>
    <t xml:space="preserve">TUBO de PVC soldável, com conexões Ø 32 mm                                                                                                                                                              </t>
  </si>
  <si>
    <t>8.6</t>
  </si>
  <si>
    <t>13.008.000093.SER</t>
  </si>
  <si>
    <t xml:space="preserve">TUBO de PVC soldável, com conexões Ø 40 mm                                                                                                                                                              </t>
  </si>
  <si>
    <t>8.7</t>
  </si>
  <si>
    <t>13.008.000094.SER</t>
  </si>
  <si>
    <t xml:space="preserve">TUBO de PVC soldável, com conexões Ø 50 mm                                                                                                                                                              </t>
  </si>
  <si>
    <t>8.8</t>
  </si>
  <si>
    <t>13.008.000095.SER</t>
  </si>
  <si>
    <t xml:space="preserve">TUBO de PVC soldável, com conexões Ø 60 mm                                                                                                                                                              </t>
  </si>
  <si>
    <t>8.9</t>
  </si>
  <si>
    <t>13.008.000096.SER</t>
  </si>
  <si>
    <t xml:space="preserve">TUBO de PVC soldável, com conexões Ø 75 mm                                                                                                                                                              </t>
  </si>
  <si>
    <t>8.10</t>
  </si>
  <si>
    <t>13.003.000004.SER</t>
  </si>
  <si>
    <t>Bombas de recalque de 1,5 HP</t>
  </si>
  <si>
    <t>8.11</t>
  </si>
  <si>
    <t>13.004.000016.SER</t>
  </si>
  <si>
    <t xml:space="preserve">REGISTRO de gaveta com canopla Ø 25 mm (1")                                                                                                                                                             </t>
  </si>
  <si>
    <t>8.12</t>
  </si>
  <si>
    <t>13.004.000017.SER</t>
  </si>
  <si>
    <t xml:space="preserve">REGISTRO de gaveta com canopla Ø 32 mm (1 1/4")                                                                                                                                                         </t>
  </si>
  <si>
    <t>8.13</t>
  </si>
  <si>
    <t>13.004.000024.SER</t>
  </si>
  <si>
    <t xml:space="preserve">REGISTRO de gaveta bruto Ø 25 mm (1")                                                                                                                                                                   </t>
  </si>
  <si>
    <t>8.14</t>
  </si>
  <si>
    <t>13.004.000025.SER</t>
  </si>
  <si>
    <t xml:space="preserve">REGISTRO de gaveta bruto Ø 32 mm (1 1/4")                                                                                                                                                               </t>
  </si>
  <si>
    <t>8.15</t>
  </si>
  <si>
    <t>13.004.000033.SER</t>
  </si>
  <si>
    <t xml:space="preserve">REGISTRO de pressão com canopla Ø 25 mm (1")                                                                                                                                                            </t>
  </si>
  <si>
    <t>8.16</t>
  </si>
  <si>
    <t>14.001.000025.SER</t>
  </si>
  <si>
    <t>Grelha em aço inox para cozinha e vestiário</t>
  </si>
  <si>
    <t>8.1.1</t>
  </si>
  <si>
    <t xml:space="preserve">INSTALAÇÕES HIDRAULICAS - ESGOTO - TUBULAÇÕES E ACESSÓRIOS                                                                                                                                              </t>
  </si>
  <si>
    <t>8.1.2</t>
  </si>
  <si>
    <t>13.007.000115.SER</t>
  </si>
  <si>
    <t xml:space="preserve">TUBO de PVC branco roscável Ø 3"                                                                                                                                                                        </t>
  </si>
  <si>
    <t>8.1.3</t>
  </si>
  <si>
    <t>13.007.000108.SER</t>
  </si>
  <si>
    <t xml:space="preserve">TUBO de PVC branco roscável Ø 4"                                                                                                                                                                        </t>
  </si>
  <si>
    <t>8.1.4</t>
  </si>
  <si>
    <t>14.002.000142.SER</t>
  </si>
  <si>
    <t xml:space="preserve">CURVA 45° longa de PVC branco , ponta bolsa e virola, Ø 75 mm                                                                                                                                           </t>
  </si>
  <si>
    <t>8.1.5</t>
  </si>
  <si>
    <t>14.002.000143.SER</t>
  </si>
  <si>
    <t xml:space="preserve">CURVA 45° longa de PVC branco , ponta bolsa e virola, Ø 100 mm                                                                                                                                          </t>
  </si>
  <si>
    <t>8.1.6</t>
  </si>
  <si>
    <t>14.002.000146.SER</t>
  </si>
  <si>
    <t xml:space="preserve">CURVA 90° curta de PVC branco , ponta bolsa e virola, Ø 75 mm                                                                                                                                           </t>
  </si>
  <si>
    <t>8.1.7</t>
  </si>
  <si>
    <t>14.002.000148.SER</t>
  </si>
  <si>
    <t xml:space="preserve">CURVA 90° curta de PVC branco , ponta bolsa e virola, Ø 100 mm                                                                                                                                          </t>
  </si>
  <si>
    <t>8.1.8</t>
  </si>
  <si>
    <t xml:space="preserve">CURVA 90° longa de PVC branco , ponta bolsa e virola, Ø 75 mm                                                                                                                                           </t>
  </si>
  <si>
    <t>8.1.9</t>
  </si>
  <si>
    <t xml:space="preserve">CURVA 90° longa de PVC branco , ponta bolsa e virola, Ø 100 mm                                                                                                                                          </t>
  </si>
  <si>
    <t>8.1.10</t>
  </si>
  <si>
    <t>14.001.000026.SER</t>
  </si>
  <si>
    <t xml:space="preserve">RALO de PVC rígido seco , 100 x 50 x 40 mm                                                                                                                                                              </t>
  </si>
  <si>
    <t>8.1.11</t>
  </si>
  <si>
    <t>14.001.000028.SER</t>
  </si>
  <si>
    <t xml:space="preserve">RALO de PVC rígido sifonado, 100 x 53 x 40 mm                                                                                                                                                           </t>
  </si>
  <si>
    <t>8.1.12</t>
  </si>
  <si>
    <t>30.002.000023.SER</t>
  </si>
  <si>
    <t xml:space="preserve">CAIXA DE INSPEÇÃO em alvenaria - lastro de concreto, e = 10 cm                                                                                                                                          </t>
  </si>
  <si>
    <t>8.1.13</t>
  </si>
  <si>
    <t xml:space="preserve">CAIXA DE INSPEÇÃO em alvenaria - escavação manual com apiloamento do fundo                                                                                                                              </t>
  </si>
  <si>
    <t>8.1.14</t>
  </si>
  <si>
    <t>30.002.000019.SER</t>
  </si>
  <si>
    <t xml:space="preserve">CAIXA DE INSPEÇÃO em alvenaria - tijolo comum maciço revestido internamente com argamassa de cimento e areia sem peneirar (traço: 1:3 )                                                                 </t>
  </si>
  <si>
    <t>8.1.15</t>
  </si>
  <si>
    <t>30.002.000065.SER</t>
  </si>
  <si>
    <t xml:space="preserve">TAMPA DE CONCRETO para caixa de inspeção em alvenaria e = 5 cm                                                                                                                                          </t>
  </si>
  <si>
    <t>8.2.1</t>
  </si>
  <si>
    <t xml:space="preserve">INSTALAÇÕES HIDRAULICAS - AGUA QUENTE                                                                                                                                                                   </t>
  </si>
  <si>
    <t>8.2.2</t>
  </si>
  <si>
    <t>13.008.000008.SER</t>
  </si>
  <si>
    <t xml:space="preserve">TUBO de cobre soldável, com conexões Ø 22 mm (3/4")                                                                                                                                                     </t>
  </si>
  <si>
    <t xml:space="preserve">INSTALAÇÕES HIDRAULICAS - ÁGUA PLUVIAL                                                                                                                                                                  </t>
  </si>
  <si>
    <t>8.3.1</t>
  </si>
  <si>
    <t>8.3.2</t>
  </si>
  <si>
    <t>30.002.000009.SER</t>
  </si>
  <si>
    <t>Boca de lobo</t>
  </si>
  <si>
    <t>um</t>
  </si>
  <si>
    <t>8.3.3</t>
  </si>
  <si>
    <t xml:space="preserve">TUBO de PVC branco roscável Ø 10"                                                                                                                                                                        </t>
  </si>
  <si>
    <t>8.3.4</t>
  </si>
  <si>
    <t xml:space="preserve">TUBO de PVC branco roscável Ø 8"                                                                                                                                                                        </t>
  </si>
  <si>
    <t>8.3.5</t>
  </si>
  <si>
    <t xml:space="preserve">TUBO de PVC branco roscável Ø 6"                                                                                                                                                                        </t>
  </si>
  <si>
    <t>8.3.6</t>
  </si>
  <si>
    <t>13.007.000112.SER</t>
  </si>
  <si>
    <t xml:space="preserve">TUBO de PVC branco roscável Ø 2"                                                                                                                                                                        </t>
  </si>
  <si>
    <t>8.3.7</t>
  </si>
  <si>
    <t>13.003.000002.SER</t>
  </si>
  <si>
    <t>Bombas de recalque de 0,5 HP</t>
  </si>
  <si>
    <t>8.3.8</t>
  </si>
  <si>
    <t>14.004.000007.SER</t>
  </si>
  <si>
    <t xml:space="preserve">TUBO de ferro fundido Ø 75mm                                                                                                                                                                       </t>
  </si>
  <si>
    <t>8.3.9</t>
  </si>
  <si>
    <t>14.004.000008.SER</t>
  </si>
  <si>
    <t xml:space="preserve">TUBO de ferro fundido Ø 100mm                                                                                                                                                                       </t>
  </si>
  <si>
    <t>8.3.10</t>
  </si>
  <si>
    <t>8.3.11</t>
  </si>
  <si>
    <t>8.3.12</t>
  </si>
  <si>
    <t>8.3.13</t>
  </si>
  <si>
    <t>8.3.14</t>
  </si>
  <si>
    <t>8.3.15</t>
  </si>
  <si>
    <t>8.3.16</t>
  </si>
  <si>
    <t>8.3.17</t>
  </si>
  <si>
    <t xml:space="preserve">CAPTOR tipo EPAMS                                                                                                                                                                                       </t>
  </si>
  <si>
    <t>8.3.18</t>
  </si>
  <si>
    <t>14.002.000092.SER</t>
  </si>
  <si>
    <t xml:space="preserve">REDUÇÃO excêntrica PBV de PVC branco , Ø 75 x 50 mm                                                                                                                                                     </t>
  </si>
  <si>
    <t>8.3.19</t>
  </si>
  <si>
    <t>14.002.000093.SER</t>
  </si>
  <si>
    <t xml:space="preserve">REDUÇÃO excêntrica PBV de PVC branco , Ø 100 x 75 mm                                                                                                                                                    </t>
  </si>
  <si>
    <t>8.3.20</t>
  </si>
  <si>
    <t>14.002.000094.SER</t>
  </si>
  <si>
    <t xml:space="preserve">REDUÇÃO excêntrica PBV de PVC branco , Ø 150 x 100 mm                                                                                                                                                   </t>
  </si>
  <si>
    <t>8.3.21</t>
  </si>
  <si>
    <t>14.002.000171.SER</t>
  </si>
  <si>
    <t xml:space="preserve">JOELHO 45° de PVC branco , ponta bolsa e virola, Ø 75 mm                                                                                                                                                </t>
  </si>
  <si>
    <t>8.3.22</t>
  </si>
  <si>
    <t>14.002.000172.SER</t>
  </si>
  <si>
    <t xml:space="preserve">JOELHO 45° de PVC branco , ponta bolsa e virola, Ø 100 mm                                                                                                                                               </t>
  </si>
  <si>
    <t>8.3.23</t>
  </si>
  <si>
    <t>14.002.000176.SER</t>
  </si>
  <si>
    <t xml:space="preserve">JOELHO 90° de PVC branco , ponta bolsa e virola, Ø 75 mm                                                                                                                                                </t>
  </si>
  <si>
    <t>8.3.24</t>
  </si>
  <si>
    <t>14.002.000187.SER</t>
  </si>
  <si>
    <t xml:space="preserve">JUNÇÃO 45° de PVC branco , ponta bolsa e virola, Ø 75 x 75 mm                                                                                                                                           </t>
  </si>
  <si>
    <t>8.3.25</t>
  </si>
  <si>
    <t>14.002.000188.SER</t>
  </si>
  <si>
    <t xml:space="preserve">JUNÇÃO 45° de PVC branco com redução, ponta bolsa e virola, Ø 100 x 75 mm                                                                                                                               </t>
  </si>
  <si>
    <t>8.3.26</t>
  </si>
  <si>
    <t>14.002.000189.SER</t>
  </si>
  <si>
    <t xml:space="preserve">JUNÇÃO 45° de PVC branco com redução, ponta bolsa e virola, Ø 150 x 100 mm                                                                                                                              </t>
  </si>
  <si>
    <t>8.3.27</t>
  </si>
  <si>
    <t>14.002.000248.SER</t>
  </si>
  <si>
    <t xml:space="preserve">TÊ 90° de PVC branco , ponta bolsa e virola, Ø 75 x 75 mm                                                                                                                                               </t>
  </si>
  <si>
    <t>8.3.28</t>
  </si>
  <si>
    <t>14.002.000249.SER</t>
  </si>
  <si>
    <t xml:space="preserve">TÊ 90° de PVC branco , ponta bolsa e virola, Ø 100 x 100 mm                                                                                                                                             </t>
  </si>
  <si>
    <t>8.3.29</t>
  </si>
  <si>
    <t>CPOS 462612</t>
  </si>
  <si>
    <t xml:space="preserve">CONJUNTO  de ancoragem 75 mm                                                                                                                                                                            </t>
  </si>
  <si>
    <t>8.3.30</t>
  </si>
  <si>
    <t>CPOS 462613</t>
  </si>
  <si>
    <t xml:space="preserve">CONJUNTO  de ancoragem   100 mm                                                                                                                                                                         </t>
  </si>
  <si>
    <t>8.3.31</t>
  </si>
  <si>
    <t>CPOS 462606</t>
  </si>
  <si>
    <t xml:space="preserve">JUNTA rapid - JR - ,50 mm                                                                                                                                                                               </t>
  </si>
  <si>
    <t>8.3.32</t>
  </si>
  <si>
    <t>CPOS 462607</t>
  </si>
  <si>
    <t xml:space="preserve">JUNTA  rapid-JR 75  mm                                                                                                                                                                                  </t>
  </si>
  <si>
    <t>8.3.33</t>
  </si>
  <si>
    <t>CPOS 462608</t>
  </si>
  <si>
    <t xml:space="preserve">JUNTA  rapid -JR 100 mm                                                                                                                                                                                 </t>
  </si>
  <si>
    <t>8.3.34</t>
  </si>
  <si>
    <t>CPOS 462609</t>
  </si>
  <si>
    <t xml:space="preserve">JUNTA  rapid -JR 125 MM                                                                                                                                                                                 </t>
  </si>
  <si>
    <t xml:space="preserve">INSTALAÇÕES HIDRAULICAS -  REDE DE INCÊNDIO- TUBULAÇÕES , ACESSORIOS E COMPLEMENTOS                                                                                                                     </t>
  </si>
  <si>
    <t>8.4.1</t>
  </si>
  <si>
    <t>13.008.000033.SER</t>
  </si>
  <si>
    <t xml:space="preserve">TUBO de aço galvanizado, com conexões sem costura, Ø 65 mm (2 1/2")                                                                                                                                     </t>
  </si>
  <si>
    <t>8.4.3</t>
  </si>
  <si>
    <t>CPOS 500540</t>
  </si>
  <si>
    <t>AVISADOR SONORO</t>
  </si>
  <si>
    <t>8.4.4</t>
  </si>
  <si>
    <t>13.004.000004.SER</t>
  </si>
  <si>
    <t>VÁLVULA ESFERA 2.1/2"</t>
  </si>
  <si>
    <t>8.4.5</t>
  </si>
  <si>
    <t>15.005.000003.SER</t>
  </si>
  <si>
    <t xml:space="preserve">REGISTRO de recalque no passeio, Ø 65 mm (2 1/2")                                                                                                                                                       </t>
  </si>
  <si>
    <t>8.4.6</t>
  </si>
  <si>
    <t>13.004.000029.SER</t>
  </si>
  <si>
    <t xml:space="preserve">REGISTRO de gaveta bruto Ø 80 mm (3")                                                                                                                                                                   </t>
  </si>
  <si>
    <t>8.4.7</t>
  </si>
  <si>
    <t>15.004.000002.SER</t>
  </si>
  <si>
    <t xml:space="preserve">HIDRANTE com registro globo angular 45°, Ø 65 mm (2 1/2")                                                                                                                                               </t>
  </si>
  <si>
    <t>8.4.8</t>
  </si>
  <si>
    <t>13.009.000019.SER</t>
  </si>
  <si>
    <t xml:space="preserve">VÁLVULA de retenção horizontal  ou vertical, Ø 65 mm (2 1/2")                                                                                                                                           </t>
  </si>
  <si>
    <t>8.4.9</t>
  </si>
  <si>
    <t>8.4.11</t>
  </si>
  <si>
    <t>15.002.000001.SER</t>
  </si>
  <si>
    <t xml:space="preserve">ABRIGO para hidrante em chapa de aço carbono , com mangueira de Ø 65 mm (2 1/2") x 30 m                                                                                                                 </t>
  </si>
  <si>
    <t>8.4.12</t>
  </si>
  <si>
    <t>15.003.000004.SER</t>
  </si>
  <si>
    <t xml:space="preserve">EXTINTOR de pó químico pressurizado , capacidade 8 kg                                                                                                                                                   </t>
  </si>
  <si>
    <t>8.4.13</t>
  </si>
  <si>
    <t>CPOS 501010</t>
  </si>
  <si>
    <t xml:space="preserve">EXTINTOR de água pressurizada , capacidade 10 litros                                                                                                                                                    </t>
  </si>
  <si>
    <t>8.4.14</t>
  </si>
  <si>
    <t>CPOS 501014</t>
  </si>
  <si>
    <t xml:space="preserve">EXTINTOR de gás carbônico , capacidade 6 kg                                                                                                                                                             </t>
  </si>
  <si>
    <t>8.4.15</t>
  </si>
  <si>
    <t xml:space="preserve">CONJUNTO elevatório motor-bomba (centrífuga) de 2 HP                                                                                                                                                    </t>
  </si>
  <si>
    <t>8.4.16</t>
  </si>
  <si>
    <t>13.003.000005.SER</t>
  </si>
  <si>
    <t xml:space="preserve">CONJUNTO elevatório motor-bomba (centrífuga) de 3 HP                                                                                                                                                    </t>
  </si>
  <si>
    <t>8.4.17</t>
  </si>
  <si>
    <t>13.003.000008.SER</t>
  </si>
  <si>
    <t xml:space="preserve">CONJUNTO elevatório motor-bomba (centrífuga) de 10 HP                                                                                                                                                   </t>
  </si>
  <si>
    <t xml:space="preserve">INSTALAÇÕES HIDRAULICAS - LOUÇAS , METAIS E COMPLEMENTOS                                                                                                                                                </t>
  </si>
  <si>
    <t>8.5.1</t>
  </si>
  <si>
    <t>26.001.000001.SER</t>
  </si>
  <si>
    <t xml:space="preserve">BACIA sanitária com barras de apoio em duas paredes, com assento sanitário para portadores de necessidades especiais                                                                                    </t>
  </si>
  <si>
    <t>8.5.2</t>
  </si>
  <si>
    <t>26.001.000002.SER</t>
  </si>
  <si>
    <t xml:space="preserve">BACIA de louça com caixa acoplada, com saída horizontal, tampa e acessórios                                                                                                                             </t>
  </si>
  <si>
    <t>8.5.3</t>
  </si>
  <si>
    <t>26.010.000012.SER</t>
  </si>
  <si>
    <t xml:space="preserve">LAVATÓRIO de louça com coluna suspensa, barra de apoio de canto e misturador monocomando, para pessoas portadoras de necessidades especiais                                                             </t>
  </si>
  <si>
    <t>8.5.4</t>
  </si>
  <si>
    <t>26.010.000015.SER</t>
  </si>
  <si>
    <t xml:space="preserve">LAVATÓRIO tipo cuba de apoio 40x47 cm - incluso acessorios e torneira de pressão                                                                                                                        </t>
  </si>
  <si>
    <t>8.5.5</t>
  </si>
  <si>
    <t>26.010.000016.SER</t>
  </si>
  <si>
    <t xml:space="preserve">LAVATÓRIO de louça de embutir (cuba) , com torneira de pressão e acessórios                                                                                                                             </t>
  </si>
  <si>
    <t>8.5.6</t>
  </si>
  <si>
    <t>26.019.000004.SER</t>
  </si>
  <si>
    <t xml:space="preserve">TANQUE de louça com coluna                                                                                                                                                                              </t>
  </si>
  <si>
    <t>8.5.7</t>
  </si>
  <si>
    <t>13.001.000016.SER</t>
  </si>
  <si>
    <t xml:space="preserve">CHUVEIRO elétrico automático , 220 V - 5400 W                                                                                                                                                           </t>
  </si>
  <si>
    <t>8.5.8</t>
  </si>
  <si>
    <t>26.015.000014.SER</t>
  </si>
  <si>
    <t xml:space="preserve">PORTA-PAPEL de louça branca ou em cores                                                                                                                                                                 </t>
  </si>
  <si>
    <t>8.5.9</t>
  </si>
  <si>
    <t>26.016.000015.SER</t>
  </si>
  <si>
    <t xml:space="preserve">PORTA-TOALHA de louça branca ou em cores                                                                                                                                                                </t>
  </si>
  <si>
    <t>8.5.10</t>
  </si>
  <si>
    <t>26.010.000021.SER</t>
  </si>
  <si>
    <t xml:space="preserve">CUBA de aço inoxidável retangular dupla, dimensões 730x400x125 mm                                                                                                                                       </t>
  </si>
  <si>
    <t>8.5.11</t>
  </si>
  <si>
    <t>26.010.000020.SER</t>
  </si>
  <si>
    <t xml:space="preserve">CUBA de aço inoxidável retangular simples, dimensões400x400x125 mm </t>
  </si>
  <si>
    <t>8.5.12</t>
  </si>
  <si>
    <t>26.002.000008.SER</t>
  </si>
  <si>
    <t xml:space="preserve">TAMPO de granito para lavatório, e=30,00 mm, largura 0,60 m                                                                                                                                             </t>
  </si>
  <si>
    <t xml:space="preserve">INSTALAÇÕES HIDRAULICAS - REDE DE GÁS                                                                                                                                                                   </t>
  </si>
  <si>
    <t>8.6.1</t>
  </si>
  <si>
    <t>CPOS 4502060</t>
  </si>
  <si>
    <t xml:space="preserve">ABRIGO para gás com 4 cilindros de 45 kg                                                                                                                                                                </t>
  </si>
  <si>
    <t>8.6.2</t>
  </si>
  <si>
    <t>13.009.000018.SER</t>
  </si>
  <si>
    <t xml:space="preserve">VALVULA  reguladora de pressão de gás                                                                                                                                                                   </t>
  </si>
  <si>
    <t>8.6.3</t>
  </si>
  <si>
    <t>13.008.000030.SER</t>
  </si>
  <si>
    <t xml:space="preserve">TUBO de aço galvanizado, com conexões sem costura, Ø 32 mm (1 1/4")                                                                                                                                     </t>
  </si>
  <si>
    <t>8.6.4</t>
  </si>
  <si>
    <t>13.007.000020.SER</t>
  </si>
  <si>
    <t xml:space="preserve">TUBO de cobre soldável, com conexões Ø 42 mm (1 1/2")                                                                                                                                                   </t>
  </si>
  <si>
    <t xml:space="preserve">INSTALAÇÕES HIDRAULICAS - RESERVATORIO                                                                                                                                                                  </t>
  </si>
  <si>
    <t>8.7.1</t>
  </si>
  <si>
    <t>30.002.000066.SER</t>
  </si>
  <si>
    <t>Tampão de ferro fundido para poço de visita</t>
  </si>
  <si>
    <t>8.7.2</t>
  </si>
  <si>
    <t>CPOS 240306</t>
  </si>
  <si>
    <t>ESCADA MARINHEIRO</t>
  </si>
  <si>
    <t>8.7.3</t>
  </si>
  <si>
    <t>VÁLVULA solenoide Ø 40</t>
  </si>
  <si>
    <t>8.7.4</t>
  </si>
  <si>
    <t xml:space="preserve">Bombas de recalque de 1,5 HP (reservatório enterrado)                                                                                                                                                  </t>
  </si>
  <si>
    <t>8.7.5</t>
  </si>
  <si>
    <t>13.004.000027.SER</t>
  </si>
  <si>
    <t xml:space="preserve">REGISTRO de gaveta bruto Ø 50 mm (2")                                                                                                                                                                   </t>
  </si>
  <si>
    <t>8.7.6</t>
  </si>
  <si>
    <t>13.004.000028.SER</t>
  </si>
  <si>
    <t xml:space="preserve">REGISTRO de gaveta bruto Ø 65 mm (2 1/2")                                                                                                                                                               </t>
  </si>
  <si>
    <t>8.7.7</t>
  </si>
  <si>
    <t>8.7.8</t>
  </si>
  <si>
    <t>13.004.000030.SER</t>
  </si>
  <si>
    <t xml:space="preserve">REGISTRO de gaveta bruto Ø 100 mm (4")                                                                                                                                                                  </t>
  </si>
  <si>
    <t>8.7.9</t>
  </si>
  <si>
    <t>13.009.000015.SER</t>
  </si>
  <si>
    <t xml:space="preserve">VÁLVULA de retenção horizontal ou vertical, Ø 25 mm (1")                                                                                                                                                </t>
  </si>
  <si>
    <t>8.7.10</t>
  </si>
  <si>
    <t>13.009.000012.SER</t>
  </si>
  <si>
    <t xml:space="preserve">VÁLVULA de retenção de pé com crivo, Ø 80 mm (3")                                                                                                                                                       </t>
  </si>
  <si>
    <t>8.7.11</t>
  </si>
  <si>
    <t>13.004.000046.SER</t>
  </si>
  <si>
    <t xml:space="preserve">TORNEIRA de bóia Ø 50 mm (2")                                                                                                                                                                           </t>
  </si>
  <si>
    <t>8.7.12</t>
  </si>
  <si>
    <t>8.7.13</t>
  </si>
  <si>
    <t>8.7.14</t>
  </si>
  <si>
    <t>13.005.000002.SER</t>
  </si>
  <si>
    <t>RESERVATÓRIO d'água de fibra de vidro cilíndrico, capacidade 1000 litros</t>
  </si>
  <si>
    <t xml:space="preserve">INSTALAÇÕES HIDRAULICAS - DRENAGEM - TUBULAÇÕES E ACESSÓRIOS                                                                                                                                              </t>
  </si>
  <si>
    <t>8.8.1</t>
  </si>
  <si>
    <t>CPOS 461305</t>
  </si>
  <si>
    <t>TUBO de PVC perfurado Ø 150mm</t>
  </si>
  <si>
    <t>8.8.2</t>
  </si>
  <si>
    <t>04.011.000002.SER</t>
  </si>
  <si>
    <t>MANTA geotextil</t>
  </si>
  <si>
    <t>m2</t>
  </si>
  <si>
    <t>8.8.3</t>
  </si>
  <si>
    <t>04.004.000002.SER</t>
  </si>
  <si>
    <t xml:space="preserve">Camada de brita </t>
  </si>
  <si>
    <t>m3</t>
  </si>
  <si>
    <t>INSTALAÇÕES HIDRAULICAS - TUBULAÇÃO DE ÁGUA QUENTE - ÁREAS EXTERNAS COM TUBO DE COBRE, CLASSE A, COM ISOLAMENTO TÉRMICO REVESTIDO COM FINA CHAPA DE ALUMÍNIO</t>
  </si>
  <si>
    <t>8.9.1</t>
  </si>
  <si>
    <t>13.007.000017.SER</t>
  </si>
  <si>
    <t xml:space="preserve">TUBO de cobre soldável, sem conexões Ø 22 mm (3/4")                                                                                                                                                   </t>
  </si>
  <si>
    <t>INSTALAÇÕES HIDRAULICAS - TUBULAÇÃO DE ÁGUA QUENTE - ÁREAS INTERNAS COM TUBO PPR PN 20 COM ISOLAMENTO TÉRMICO EM POLIETILENO EXPANDIDO</t>
  </si>
  <si>
    <t>8.10.1</t>
  </si>
  <si>
    <t>13.007.000074.SER</t>
  </si>
  <si>
    <t>TUBO de PPR Ø 25mm</t>
  </si>
  <si>
    <t>8.10.2</t>
  </si>
  <si>
    <t>13.007.000075.SER</t>
  </si>
  <si>
    <t>TUBO de PPR Ø 32mm</t>
  </si>
  <si>
    <t>9</t>
  </si>
  <si>
    <t xml:space="preserve">INSTALAÇÕES ELÉTRICAS  MÉDIA TENSÃO                                                                                                                                                                 </t>
  </si>
  <si>
    <t>9.1</t>
  </si>
  <si>
    <t xml:space="preserve">DISPOSITIVOS DE ABASTECIMENTO EM MEDIA TENSÃO : POSTEAMENTO, CABINE DE MEDIÇÃO E TRANSFORMAÇÃO                                                                                                                            </t>
  </si>
  <si>
    <t>9.1.1</t>
  </si>
  <si>
    <t>CPOS 340536</t>
  </si>
  <si>
    <t>alambrado com malha menor que 50 mm - padrão aes - com portão para acesso externo</t>
  </si>
  <si>
    <t>9.1.2</t>
  </si>
  <si>
    <t>18.002.000003.SER</t>
  </si>
  <si>
    <t>cordoalha de cobre nu e isoladores para pára-raios, seção 50 mm²</t>
  </si>
  <si>
    <t>9.1.3</t>
  </si>
  <si>
    <t>18.001.000001.SER</t>
  </si>
  <si>
    <t>aterramento completo para pára-raios , com hastes de cobre com alma de aço tipo "copperweld", diam. 3/4", 3m, e solda exotérmica e caixa pvc, tampa em aço</t>
  </si>
  <si>
    <t>9.1.4</t>
  </si>
  <si>
    <t>16.001.000006.SER</t>
  </si>
  <si>
    <t>entrada de energia em caixa de chapa de aço , dimensões 500 x 600 x 270 mm, potência de 25 a 30 kw</t>
  </si>
  <si>
    <t>9.1.5</t>
  </si>
  <si>
    <t>17.002.000028.SER</t>
  </si>
  <si>
    <t>caixa subterrânea de entrada telefônica tipo r2, comprimento 107 cm, largura 52 cm, profundidade 50 cm, hermética</t>
  </si>
  <si>
    <t>9.1.6</t>
  </si>
  <si>
    <t>16.011.000006.SER</t>
  </si>
  <si>
    <t>Duto corrugado em PEAD polietileno de alta densidade, para proteção de cabos subterrâneos Ø 4" 100 mm, envelopado</t>
  </si>
  <si>
    <t>9.2</t>
  </si>
  <si>
    <t xml:space="preserve">INTERLIGAÇÃO AO QUADRO GERAL </t>
  </si>
  <si>
    <t>9.2.1</t>
  </si>
  <si>
    <t>16.011.000061.SER</t>
  </si>
  <si>
    <t xml:space="preserve">ELETRODUTO de PVC rígido roscável, com conexões Ø 20 mm (1/2")                                                                                                                                          </t>
  </si>
  <si>
    <t>9.2.2</t>
  </si>
  <si>
    <t>16.011.000062.SER</t>
  </si>
  <si>
    <t xml:space="preserve">ELETRODUTO de PVC rígido roscável, com conexões Ø 25 mm (3/4")                                                                                                                                          </t>
  </si>
  <si>
    <t>9.2.3</t>
  </si>
  <si>
    <t>13.002.000132.SER</t>
  </si>
  <si>
    <t>Curva 90° de PVC roscável Ø 1/2", branco</t>
  </si>
  <si>
    <t>un</t>
  </si>
  <si>
    <t>9.2.4</t>
  </si>
  <si>
    <t>13.002.000133.SER</t>
  </si>
  <si>
    <t>Curva 90° de PVC roscável Ø 3/4", branco</t>
  </si>
  <si>
    <t>9.3</t>
  </si>
  <si>
    <t xml:space="preserve">CAIXAS DE PASSAGEM , QUADROS E ELETROCALHAS </t>
  </si>
  <si>
    <t>9.3.1</t>
  </si>
  <si>
    <t>16.003.000001.SER</t>
  </si>
  <si>
    <t xml:space="preserve">CAIXA DE LIGAÇÃO estampada em chapa de aço , retangular, dimensões 4 x 2"                                                                                                                               </t>
  </si>
  <si>
    <t>9.3.2</t>
  </si>
  <si>
    <t>16.003.000008.SER</t>
  </si>
  <si>
    <t xml:space="preserve">CAIXA DE PASSAGEM em chapa de aço com tampa parafusada, dimensões 102 x 102 x 82 mm                                                                                                                     </t>
  </si>
  <si>
    <t>9.3.3</t>
  </si>
  <si>
    <t>16.003.000009.SER</t>
  </si>
  <si>
    <t xml:space="preserve">CAIXA DE PASSAGEM em chapa de aço com tampa parafusada, dimensões 152 x 152 x 82 mm                                                                                                                     </t>
  </si>
  <si>
    <t>9.3.4</t>
  </si>
  <si>
    <t>16.003.000010.SER</t>
  </si>
  <si>
    <t xml:space="preserve">CAIXA DE PASSAGEM em chapa de aço com tampa parafusada, dimensões 202 x 202 x 102 mm                                                                                                                    </t>
  </si>
  <si>
    <t>9.3.5</t>
  </si>
  <si>
    <t>16.003.000012.SER</t>
  </si>
  <si>
    <t xml:space="preserve">CAIXA DE PASSAGEM em chapa de aço com tampa parafusada, dimensões 302 x 302 x 122 mm                                                                                                                    </t>
  </si>
  <si>
    <t>9.3.6</t>
  </si>
  <si>
    <t>16.009.000003.SER</t>
  </si>
  <si>
    <t xml:space="preserve">QUADRO de distribuição de luz em chapa de aço de embutir, até 52 divisões modulares, dimensões externas 675 x 360 x 100 mm                                                                              </t>
  </si>
  <si>
    <t>9.3.7</t>
  </si>
  <si>
    <t>16.009.000005.SER</t>
  </si>
  <si>
    <t xml:space="preserve">QUADRO de distribuição de luz em chapa de aço de sobrepor, até 32 divisões modulares, dimensões externas 447 x 405 x 95 mm                                                                              </t>
  </si>
  <si>
    <t>9.3.8</t>
  </si>
  <si>
    <t>16.005.000044.SER</t>
  </si>
  <si>
    <t xml:space="preserve">ELETROCALHA  lisa galvanizasda eletrolítica chapa 14 100x50 mm com tampa e instalação                                                                                                                    </t>
  </si>
  <si>
    <t xml:space="preserve">M     </t>
  </si>
  <si>
    <t>9.3.9</t>
  </si>
  <si>
    <t>16.005.000045.SER</t>
  </si>
  <si>
    <t xml:space="preserve">ELETROCALHA lisa galvanizada eletrolítica chapa 14 50x50 mm com tampa e instalação                                                                                                                   </t>
  </si>
  <si>
    <t>9.4</t>
  </si>
  <si>
    <t xml:space="preserve">ENFIAÇÃO </t>
  </si>
  <si>
    <t>9.4.1</t>
  </si>
  <si>
    <t>16.006.000108.SER</t>
  </si>
  <si>
    <t xml:space="preserve">FIO ISOLADO de PVC seção 2,5 mm² - 750 V - 70°C                                                                                                                                                         </t>
  </si>
  <si>
    <t>9.4.2</t>
  </si>
  <si>
    <t>16.006.000109.SER</t>
  </si>
  <si>
    <t xml:space="preserve">FIO ISOLADO de PVC seção 4 mm² - 750 V - 70°C                                                                                                                                                           </t>
  </si>
  <si>
    <t>9.4.3</t>
  </si>
  <si>
    <t>16.006.000110.SER</t>
  </si>
  <si>
    <t xml:space="preserve">FIO ISOLADO de PVC seção 6 mm² - 750 V - 70°C                                                                                                                                                           </t>
  </si>
  <si>
    <t>9.4.4</t>
  </si>
  <si>
    <t>16.006.000111.SER</t>
  </si>
  <si>
    <t xml:space="preserve">FIO ISOLADO de PVC seção 10 mm² - 750 V - 70°C                                                                                                                                                          </t>
  </si>
  <si>
    <t>9.4.5</t>
  </si>
  <si>
    <t>16.006.000006.SER</t>
  </si>
  <si>
    <t xml:space="preserve">CABO ISOLADO em PVC seção 16 mm² - 750 V - 70°C - flexível                                                                                                                                              </t>
  </si>
  <si>
    <t>9.4.6</t>
  </si>
  <si>
    <t>16.006.000010.SER</t>
  </si>
  <si>
    <t xml:space="preserve">CABO ISOLADO em PVC seção 70 mm² - 750 V - 70°C - flexível                                                                                                                                              </t>
  </si>
  <si>
    <t>9.4.7</t>
  </si>
  <si>
    <t>16.006.000018.SER</t>
  </si>
  <si>
    <t xml:space="preserve">CABO ISOLADO em PVC seção 4 mm² - 0,6/1kV - 70°C - rígido                                                                                                                                               </t>
  </si>
  <si>
    <t>9.4.8</t>
  </si>
  <si>
    <t>16.006.000019.SER</t>
  </si>
  <si>
    <t xml:space="preserve">CABO ISOLADO em PVC seção 6 mm² - 0,6/1kV - 70°C - rígido                                                                                                                                               </t>
  </si>
  <si>
    <t>9.4.9</t>
  </si>
  <si>
    <t>16.006.000020.SER</t>
  </si>
  <si>
    <t xml:space="preserve">CABO ISOLADO em PVC seção 10 mm² - 0,6/1kV - 70°C - flexível                                                                                                                                            </t>
  </si>
  <si>
    <t>9.4.10</t>
  </si>
  <si>
    <t>16.006.000021.SER</t>
  </si>
  <si>
    <t xml:space="preserve">CABO ISOLADO em PVC seção 16 mm² - 0,6/1kV - 70°C - flexível                                                                                                                                            </t>
  </si>
  <si>
    <t>9.4.11</t>
  </si>
  <si>
    <t>16.006.000022.SER</t>
  </si>
  <si>
    <t xml:space="preserve">CABO ISOLADO em PVC seção 25 mm² - 0,6/1kV - 70°C - flexível                                                                                                                                            </t>
  </si>
  <si>
    <t>9.4.12</t>
  </si>
  <si>
    <t>16.006.000023.SER</t>
  </si>
  <si>
    <t xml:space="preserve">CABO ISOLADO em PVC seção 35 mm² - 0,6/1kV - 70°C - rígido                                                                                                                                              </t>
  </si>
  <si>
    <t>9.4.13</t>
  </si>
  <si>
    <t>16.006.000025.SER</t>
  </si>
  <si>
    <t xml:space="preserve">CABO ISOLADO em PVC seção 70 mm² - 0,6/1kV - 70°C - rígido                                                                                                                                              </t>
  </si>
  <si>
    <t>9.4.14</t>
  </si>
  <si>
    <t>16.006.000029.SER</t>
  </si>
  <si>
    <t xml:space="preserve">CABO ISOLADO em PVC seção 185 mm² - 0,6/1kV - 70°C - rígido                                                                                                                                             </t>
  </si>
  <si>
    <t>9.5</t>
  </si>
  <si>
    <t xml:space="preserve"> DISPOSITIVOS DE LIGAÇÃO :INTERRUPETORES, TOMADAS E DISJUNTORES </t>
  </si>
  <si>
    <t>9.5.1</t>
  </si>
  <si>
    <t>16.007.000001.SER</t>
  </si>
  <si>
    <t xml:space="preserve">INTERRUPTOR , duas teclas simples 10 A - 250 V                                                                                                                                                          </t>
  </si>
  <si>
    <t>9.5.2</t>
  </si>
  <si>
    <t>16.007.000011.SER</t>
  </si>
  <si>
    <t xml:space="preserve">INTERRUPTOR , uma tecla simples 10 A - 250 V                                                                                                                                                            </t>
  </si>
  <si>
    <t>9.5.3</t>
  </si>
  <si>
    <t>16.007.000005.SER</t>
  </si>
  <si>
    <t xml:space="preserve">INTERRUPTOR , duas teclas paralelo 10 A - 250 V                                                                                                                                                         </t>
  </si>
  <si>
    <t>9.5.4</t>
  </si>
  <si>
    <t>16.007.000021.SER</t>
  </si>
  <si>
    <t xml:space="preserve">TOMADA dois pólos mais terra 20 A - 250 V                                                                                                                                                               </t>
  </si>
  <si>
    <t>9.5.5</t>
  </si>
  <si>
    <t>16.002.000026.SER</t>
  </si>
  <si>
    <t xml:space="preserve">DISJUNTOR TRIPOLAR compacto até 100 A com acionamento na porta do quadro de distribuição                                                                                                                </t>
  </si>
  <si>
    <t>9.5.6</t>
  </si>
  <si>
    <t>16.002.000048.SER</t>
  </si>
  <si>
    <t xml:space="preserve">DISJUNTOR MONOPOLAR termomagnético de 32 A em quadro de distribuição                                                                                                                                    </t>
  </si>
  <si>
    <t>9.5.7</t>
  </si>
  <si>
    <t>16.002.000050.SER</t>
  </si>
  <si>
    <t xml:space="preserve">DISJUNTOR BIPOLAR termomagnético de 40 A em quadro de distribuição                                                                                                                                      </t>
  </si>
  <si>
    <t>9.5.8</t>
  </si>
  <si>
    <t>9.5.9</t>
  </si>
  <si>
    <t>16.002.000029.SER</t>
  </si>
  <si>
    <t xml:space="preserve">DISJUNTOR TRIPOLAR CAIXA MOLDADA  DE 400 A                                                                                                                </t>
  </si>
  <si>
    <t>9.5.10</t>
  </si>
  <si>
    <t>16.002.000025.SER</t>
  </si>
  <si>
    <t xml:space="preserve">DISJUNTOR TRIPOLAR CAIXA MOLDADA  DE 600 A                                                                                                                </t>
  </si>
  <si>
    <t>9.5.11</t>
  </si>
  <si>
    <t>16.002.000027.SER</t>
  </si>
  <si>
    <t xml:space="preserve">DISJUNTOR TRIPOLAR CAIXA MOLDADA  DE 125 A                                                                                                                </t>
  </si>
  <si>
    <t>9.5.12</t>
  </si>
  <si>
    <t xml:space="preserve">DISJUNTOR TRIPOLAR CAIXA MOLDADA  DE 300 A                                                                                                                </t>
  </si>
  <si>
    <t>9.5.13</t>
  </si>
  <si>
    <t xml:space="preserve">DISJUNTOR TRIPOLAR CAIXA MOLDADA  DE 160 A                                                                                                                </t>
  </si>
  <si>
    <t>9.5.14</t>
  </si>
  <si>
    <t>MEDIDOR DE ENERGIA TRIFASICO</t>
  </si>
  <si>
    <t>9.5.15</t>
  </si>
  <si>
    <t>CPOS 371709</t>
  </si>
  <si>
    <t>DISJUNTOR DR 63A</t>
  </si>
  <si>
    <t>9.5.16</t>
  </si>
  <si>
    <t>CPOS 371710</t>
  </si>
  <si>
    <t>DISJUNTOR DR 80A</t>
  </si>
  <si>
    <t>9.5.17</t>
  </si>
  <si>
    <t>DPS TRIFASICO 40KA - 8/20 MICROSEGUNDO</t>
  </si>
  <si>
    <t>9.5.18</t>
  </si>
  <si>
    <t>DPS TRIFASICO 25KA - 10/350 MICROSEGUNDO</t>
  </si>
  <si>
    <t>9.6</t>
  </si>
  <si>
    <t xml:space="preserve">DISPOSITIVOS DE ILUMINAÇÃO: LUMINÁRIAS INTERNAS </t>
  </si>
  <si>
    <t>9.6.1</t>
  </si>
  <si>
    <t>CPOS  411464</t>
  </si>
  <si>
    <t>luminaria de embutir corpo em chapa galvanizada, pintura eletrostática, aletas em alumínio, com lâmpada tubular T8 LED 2 x 18w 120 cm, 5.500°K, 1.800 lúmens, 100-240 V</t>
  </si>
  <si>
    <t>9.6.2</t>
  </si>
  <si>
    <t>CPOS 411310</t>
  </si>
  <si>
    <t>luminária tipo arandela com 1 lâmpada Led 10W, bulbo, 100-240V, 5500°K, 800 lumens, E27</t>
  </si>
  <si>
    <t>9.6.3</t>
  </si>
  <si>
    <t>luminária tipo arandela com 1 lâmpada Led 10W, bulbo, 100-240V, 5500°K, 800 lumens, E27, modelo apuã</t>
  </si>
  <si>
    <t>9.6.4</t>
  </si>
  <si>
    <t>CPOS 411428</t>
  </si>
  <si>
    <t>luminaria de sobrepor corpo em chapa galvanizada, pintura eletrostática parabpolica, aletas em alumínio, com lâmpada tubular T8 LED 2 x 18w 120 cm, 5.500°K, 1.800 lúmens, 100-240 V</t>
  </si>
  <si>
    <t>unid</t>
  </si>
  <si>
    <t>9.6.5</t>
  </si>
  <si>
    <t>CPOS 411205</t>
  </si>
  <si>
    <t>projetor de sobrepor Led de 40w, 100-240V, 5500°K</t>
  </si>
  <si>
    <t>9.6.6</t>
  </si>
  <si>
    <t>CPOS  411219</t>
  </si>
  <si>
    <t>projetor de sobrepor orientavel Led de 80W, 5.500°K, 100-240V</t>
  </si>
  <si>
    <t>9.6.7</t>
  </si>
  <si>
    <t>CPOS 411109</t>
  </si>
  <si>
    <t>luminária de embutir tipo balizador com grade frontal de proteção com 1 lâmpada LED de 10w, 5500°K, 100-240V, 800 lumens, E27, em policabornato ref. itaim piropo</t>
  </si>
  <si>
    <t>9.6.8</t>
  </si>
  <si>
    <t>CPOS 411460</t>
  </si>
  <si>
    <t>luminária de embutir com 1 lâmpada LED de 10w, 100-240V, 5.500°K, 800 lumens, E27, ref. itaim 2527</t>
  </si>
  <si>
    <t>9.6.9</t>
  </si>
  <si>
    <t>CPOS 411421</t>
  </si>
  <si>
    <t>luminaria completa de embutir, aletas em alumínio,  para lâmpadas compactas LED, 2 x 10W, 100-240V, 5.500°K, 800 lumens, bulbo, E27</t>
  </si>
  <si>
    <t>9.6.10</t>
  </si>
  <si>
    <t>16.008.000011.SER</t>
  </si>
  <si>
    <t xml:space="preserve">luminária completa com aletas em alumínio, 2 lâmpadas tubular LED de 9 w, T8, 60cm, bipino, 100-240V, 5.500°K, 800 lumens, tipo calha de sobrepor </t>
  </si>
  <si>
    <t>9.6.11</t>
  </si>
  <si>
    <t>16.008.000010.SER</t>
  </si>
  <si>
    <t xml:space="preserve">luminária aletas em alumínio, com 4 lâmpada de LED tubular de 9 w, 60cm, 5.500 °K, 800 lumens, 60cm, T8, 100-240V, tipo calha de sobrepor </t>
  </si>
  <si>
    <t>9.7</t>
  </si>
  <si>
    <t xml:space="preserve">DISPOSITIVOS DE ILUMINAÇÃO- LUMINÁRIAS EXTERNAS </t>
  </si>
  <si>
    <t>9.7.1</t>
  </si>
  <si>
    <t>41.11.060</t>
  </si>
  <si>
    <t>Luminária fechada para iluminação pública tipo pétala pequena</t>
  </si>
  <si>
    <t>9.7.3</t>
  </si>
  <si>
    <t>30.002.000020.SER</t>
  </si>
  <si>
    <t>caixa de inspeção em alvenaria - 1 tijolo comum maciço revestido internamente com argamassa de cimento e areia sem peneirar traço 1:3, lastro de concreto e = 10 cm, tampa e = 5 cm, dimensões 60 x 60 x 60</t>
  </si>
  <si>
    <t>9.9</t>
  </si>
  <si>
    <t xml:space="preserve">DISPOSITIVOS DE COMUNICAÇÃO - TELEFONIA </t>
  </si>
  <si>
    <t>9.9.1</t>
  </si>
  <si>
    <t>17.002.000018.SER</t>
  </si>
  <si>
    <t xml:space="preserve">CAIXA DE TELEFONE em chapa de aço padrão Telebrás , dimensões internas 1500 x 1500 x 150 mm                                                                                                             </t>
  </si>
  <si>
    <t>9.9.2</t>
  </si>
  <si>
    <t>17.001.000009.SER</t>
  </si>
  <si>
    <t xml:space="preserve">CABO telefônico CCE , Ø do condutor 0,65 mm, com 6 pares                                                                                                                                                </t>
  </si>
  <si>
    <t>9.9.3</t>
  </si>
  <si>
    <t>17.005.000002.SER</t>
  </si>
  <si>
    <t xml:space="preserve">TOMADA PARA TELEFONE quatro pólos, padrão Telebrás                                                                                                                                                      </t>
  </si>
  <si>
    <t>9.9.4</t>
  </si>
  <si>
    <t>17.006.000001.SER</t>
  </si>
  <si>
    <t xml:space="preserve">PONTO de telefone - tubulação seca - Ø 3/4"                                                                                                                                                             </t>
  </si>
  <si>
    <t>9.9.5</t>
  </si>
  <si>
    <t>17.001.000015.SER</t>
  </si>
  <si>
    <t>CABO Telefônico CCI 50-50</t>
  </si>
  <si>
    <t>9.9.6</t>
  </si>
  <si>
    <t>TOMADA 2RJ45</t>
  </si>
  <si>
    <t>9.9.7</t>
  </si>
  <si>
    <t>16.011.000005.SER</t>
  </si>
  <si>
    <t>Duto corrugado em PEAD polietileno de alta densidade, para proteção de cabos subterrâneos Ø 3" 75 mm</t>
  </si>
  <si>
    <t>9.9.8</t>
  </si>
  <si>
    <t>16.004.000004.SER</t>
  </si>
  <si>
    <t>Conexão em PEAD polietileno de alta densidade, para unir dutos corrugados Ø 3" 75 mm</t>
  </si>
  <si>
    <t>9.9.9</t>
  </si>
  <si>
    <t>13.002.000628.SER</t>
  </si>
  <si>
    <t>Curva 90° soldável de PVC Ø 60 mm</t>
  </si>
  <si>
    <t>9.10</t>
  </si>
  <si>
    <t xml:space="preserve">DISPOSITIVOS DE TRANSMISSÃO - LÓGICA E DADOS </t>
  </si>
  <si>
    <t>9.10.1</t>
  </si>
  <si>
    <t xml:space="preserve">CERTIFICAÇÃO de rede lógica até 50 pontos                                                                                                                                                               </t>
  </si>
  <si>
    <t xml:space="preserve">gl    </t>
  </si>
  <si>
    <t>9.10.2</t>
  </si>
  <si>
    <t>CPOS 660810</t>
  </si>
  <si>
    <t xml:space="preserve">RACK 8U'S com ventilação bandeja fixa e regua de tomadas  INSTALADO                                                                                                                                     </t>
  </si>
  <si>
    <t>9.10.3</t>
  </si>
  <si>
    <t xml:space="preserve">CABO UTP - categoria 4 e 5 pares                                                                                                                                                                        </t>
  </si>
  <si>
    <t>9.10.4</t>
  </si>
  <si>
    <t>CPOS 690926</t>
  </si>
  <si>
    <t xml:space="preserve">PATCH PAINEL - 24 PORTAS - INSTALADO                                                                                                                                                                    </t>
  </si>
  <si>
    <t xml:space="preserve">UN    </t>
  </si>
  <si>
    <t>9.10.5</t>
  </si>
  <si>
    <t xml:space="preserve">PATCH CORD RJ45 - 2.5M                                                                                                                                                                                  </t>
  </si>
  <si>
    <t>9.11</t>
  </si>
  <si>
    <t>CLIMATIZAÇÃO E EXAUSTÃO</t>
  </si>
  <si>
    <t>9.11.2</t>
  </si>
  <si>
    <t>13.008.000009.SER</t>
  </si>
  <si>
    <t>TUBULAÇÃO de booster Ø 28mm em cobre</t>
  </si>
  <si>
    <t>9.11.3</t>
  </si>
  <si>
    <t>43.07.330</t>
  </si>
  <si>
    <t>Ar condicionado a frio, tipo split parede com capacidade de 12.000 BTU/h</t>
  </si>
  <si>
    <t>cj</t>
  </si>
  <si>
    <t>9.11.4</t>
  </si>
  <si>
    <t>43.08.002</t>
  </si>
  <si>
    <t>Condensador para sistema VRF de ar condicionado, capacidade de 8,0 TR a 10,0 TR</t>
  </si>
  <si>
    <t>9.11.5</t>
  </si>
  <si>
    <t>43.08.001</t>
  </si>
  <si>
    <t>Condensador para sistema VRF de ar condicionado, capacidade até 6,0 TR</t>
  </si>
  <si>
    <t>9.11.6</t>
  </si>
  <si>
    <t>43.08.041</t>
  </si>
  <si>
    <t>Evaporador para sistema VRF de ar condicionado, tipo cassete, capacidade de 2,0 TR</t>
  </si>
  <si>
    <t>'</t>
  </si>
  <si>
    <t>9.11.7</t>
  </si>
  <si>
    <t>43.08.043</t>
  </si>
  <si>
    <t>Evaporador para sistema VRF de ar condicionado, tipo cassete, capacidade de 4,0 TR</t>
  </si>
  <si>
    <t>9.11.8</t>
  </si>
  <si>
    <t>61.14.080</t>
  </si>
  <si>
    <t>Caixa ventiladora com ventilador centrífugo, vazão 1.190 m³/h, pressão 35 mmCA - 220/380 V / 60Hz</t>
  </si>
  <si>
    <t>9.11.9</t>
  </si>
  <si>
    <t>61.14.070</t>
  </si>
  <si>
    <t>Caixa ventiladora com ventilador centrífugo, vazão 1.710 m³/h, pressão 35 mmCA - 220/380 V / 60Hz</t>
  </si>
  <si>
    <t>9.11.10</t>
  </si>
  <si>
    <t>61.14.050</t>
  </si>
  <si>
    <t>Caixa ventiladora com ventilador centrífugo, vazão 8.800 m³/h, pressão 35 mmCA - 220/380 V / 60Hz</t>
  </si>
  <si>
    <t>9.11.11</t>
  </si>
  <si>
    <t>61.14.040</t>
  </si>
  <si>
    <t>Caixa ventiladora com ventilador centrífugo, vazão 4.400 m³/h, pressão 35 mmCA - 220/380 V / 60Hz</t>
  </si>
  <si>
    <t>9.11.12</t>
  </si>
  <si>
    <t>61.14.100</t>
  </si>
  <si>
    <t>Ventilador centrífugo de dupla aspiração "limite-load", vazão 20.000 m³/h, pressão 50 mmCA - 380/660 V / 60 Hz</t>
  </si>
  <si>
    <t>9.11.13</t>
  </si>
  <si>
    <t>61.14.060</t>
  </si>
  <si>
    <t>Caixa ventiladora com ventilador centrífugo, vazão 700 m³/h, pressão 35 mmCA - 220/380 V / 60Hz</t>
  </si>
  <si>
    <t>9.11.14</t>
  </si>
  <si>
    <t>61.10.570</t>
  </si>
  <si>
    <t>Grelha de insuflação de ar em alumínio anodizado de dupla deflexão horizontal</t>
  </si>
  <si>
    <t>9.11.15</t>
  </si>
  <si>
    <t>61.10.440</t>
  </si>
  <si>
    <t>Registro de regulagem de vazão de ar</t>
  </si>
  <si>
    <t>9.11.16</t>
  </si>
  <si>
    <t>61.10.550</t>
  </si>
  <si>
    <t>Difusor de insuflação de ar tipo direcional, medindo 45 x 15 cm</t>
  </si>
  <si>
    <t>9.11.17</t>
  </si>
  <si>
    <t>61.20.450</t>
  </si>
  <si>
    <t>Duto em chapa de aço galvanizado</t>
  </si>
  <si>
    <t>kg</t>
  </si>
  <si>
    <t>9.11.18</t>
  </si>
  <si>
    <t>16.33.040</t>
  </si>
  <si>
    <t>Calha, rufo, afins em chapa galvanizada nº 24 - corte 0,50 m</t>
  </si>
  <si>
    <t>9.11.19</t>
  </si>
  <si>
    <t>29.01.210</t>
  </si>
  <si>
    <t>Cantoneira em aço galvanizado</t>
  </si>
  <si>
    <t>9.11.20</t>
  </si>
  <si>
    <t>61.10.400</t>
  </si>
  <si>
    <t>Damper corta fogo (DCF) tipo comporta, com elemento fusível e chave fim de curso.</t>
  </si>
  <si>
    <t>9.11.21</t>
  </si>
  <si>
    <t>43.05.020</t>
  </si>
  <si>
    <t>Exaustor elétrico tipo domiciliar</t>
  </si>
  <si>
    <t>9.12</t>
  </si>
  <si>
    <t xml:space="preserve">DISPOSITIVOS DE CAPTAÇÃO NATURAL - SPDA </t>
  </si>
  <si>
    <t>9.12.1</t>
  </si>
  <si>
    <t>18.004.000001.SER</t>
  </si>
  <si>
    <t xml:space="preserve">PROTEÇÃO da cordoalha do pára-raio com tubo de PVC rígido, Ø 50 mm (2"), comprimento 3,00 m                                                                                                             </t>
  </si>
  <si>
    <t>9.12.2</t>
  </si>
  <si>
    <t>18.003.000002.SER</t>
  </si>
  <si>
    <t xml:space="preserve">MASTRO simples de ferro galvanizado para pára-raios, altura de 3 m, Ø 40 mm (1 1/2") ou 50 mm (2"), completo                                                                                            </t>
  </si>
  <si>
    <t>9.12.3</t>
  </si>
  <si>
    <t xml:space="preserve">ATERRAMENTO completo para pára-raios , com hastes de cobre com alma de aço tipo "Copperweld"                                                                                                            </t>
  </si>
  <si>
    <t>9.12.4</t>
  </si>
  <si>
    <t>18.003.000001.SER</t>
  </si>
  <si>
    <t xml:space="preserve">CAPTOR de latão cromado, cobre cromado ou aço inoxidável, tipo Franklin                                                                                                                                 </t>
  </si>
  <si>
    <t>9.12.5</t>
  </si>
  <si>
    <t xml:space="preserve">CORDOALHA de cobre nu e isoladores para pára-raios, seção 50 mm²                                                                                                                                        </t>
  </si>
  <si>
    <t>9.12.6</t>
  </si>
  <si>
    <t>BARRA CHATA DE ALUMÍNIO</t>
  </si>
  <si>
    <t>9.12.7</t>
  </si>
  <si>
    <t>TERMINAL AÉREO</t>
  </si>
  <si>
    <t>9.12.8</t>
  </si>
  <si>
    <t>CPOS 422008</t>
  </si>
  <si>
    <t>SOLDA EXOTÉRMICA</t>
  </si>
  <si>
    <t>9.12.9</t>
  </si>
  <si>
    <t>9.12.10</t>
  </si>
  <si>
    <t>02.005.000009.SER</t>
  </si>
  <si>
    <t xml:space="preserve">REATERRO  compactado  de vala empregando compactador  de solos tipo placa vibratoria - sem reaproveitamento de material                                                                                 </t>
  </si>
  <si>
    <t>9.12.11</t>
  </si>
  <si>
    <t>18.002.000004.SER</t>
  </si>
  <si>
    <t xml:space="preserve">CORDOALHA de cobre nu e isoladores para pára-raios, seção 70 mm²                                                                                                                                        </t>
  </si>
  <si>
    <t>9.13</t>
  </si>
  <si>
    <t xml:space="preserve">DISPOSITIVOS DE PROTEÇÃO E DETECÇÃO - COMBATE À INCÊNDIO </t>
  </si>
  <si>
    <t>9.13.1</t>
  </si>
  <si>
    <t>15.001.000001.SER</t>
  </si>
  <si>
    <t xml:space="preserve">ACIONADOR manual de alarme de incêndio                                                                                                                                                                  </t>
  </si>
  <si>
    <t>9.13.2</t>
  </si>
  <si>
    <t>15.001.000002.SER</t>
  </si>
  <si>
    <t xml:space="preserve">CENTRAL de alarme de incêndio para 24 pontos                                                                                                                                                            </t>
  </si>
  <si>
    <t>9.13.3</t>
  </si>
  <si>
    <t>16.008.000014.SER</t>
  </si>
  <si>
    <t xml:space="preserve">LUMINÁRIA FLUORESCENTE completa para emergência de 15 W                                                                                                                                                 </t>
  </si>
  <si>
    <t>9.13.4</t>
  </si>
  <si>
    <t xml:space="preserve">SENSOR  de presença temporizado  25 kv                                                                                                                                                                  </t>
  </si>
  <si>
    <t>9.13.5</t>
  </si>
  <si>
    <t>16.006.000001.SER</t>
  </si>
  <si>
    <t>Cabo isolado em pvc 1,5mm² - 750V - 70°C</t>
  </si>
  <si>
    <t>9.14</t>
  </si>
  <si>
    <t xml:space="preserve">DISPOSITIVO DE TRANSPORTE VERTICAL - ELEVADOR </t>
  </si>
  <si>
    <t>9.14.1</t>
  </si>
  <si>
    <t>CPOS 610168</t>
  </si>
  <si>
    <t xml:space="preserve">FORNECIMENTO  e instalação de elevador   tipo GNL até 8 passageiros ( 630 kg)                                                                                                                           </t>
  </si>
  <si>
    <t>9.14.2</t>
  </si>
  <si>
    <t>09.003.000002.SER</t>
  </si>
  <si>
    <t xml:space="preserve">ESTRUTURA de aço para cobertura - viga metalica                                                                                                                                                         </t>
  </si>
  <si>
    <t>10</t>
  </si>
  <si>
    <t xml:space="preserve">ESQUADRIAS METÁLICAS E DE MADEIRA </t>
  </si>
  <si>
    <t>10.1</t>
  </si>
  <si>
    <t>CPOS 2302530</t>
  </si>
  <si>
    <t>PM01 - Porta macho e fêmea com batente metálico - 80 x 210 cm</t>
  </si>
  <si>
    <t>10.2</t>
  </si>
  <si>
    <t>PM01V - Porta macho e fêmea com batente metálico - 80 x 210 cm</t>
  </si>
  <si>
    <t>10.3</t>
  </si>
  <si>
    <t>PM02 - Porta macho e fêmea com batente metálico - 80 x 210 cm</t>
  </si>
  <si>
    <t>10.4</t>
  </si>
  <si>
    <t>CPOS 2302540</t>
  </si>
  <si>
    <t>PM03 - Porta macho e fêmea com batente metálico - 90 x 210 cm</t>
  </si>
  <si>
    <t>10.5</t>
  </si>
  <si>
    <t>PM03V - Porta macho e fêmea com batente metálico - 90 x 210 cm</t>
  </si>
  <si>
    <t>10.6</t>
  </si>
  <si>
    <t>PM04 - Porta macho e fêmea com batente metálico - 80 x 210 cm</t>
  </si>
  <si>
    <t>10.7</t>
  </si>
  <si>
    <t>PM05 - Porta macho e fêmea com batente metálico - 80 x 210 cm</t>
  </si>
  <si>
    <t>10.8</t>
  </si>
  <si>
    <t>PM06V - Porta macho e fêmea com batente metálico - 90 x 210 cm</t>
  </si>
  <si>
    <t>10.9</t>
  </si>
  <si>
    <t>CPOS 2302550</t>
  </si>
  <si>
    <t>PM07 - Porta macho e fêmea com batente metálico - 120 x 210 cm</t>
  </si>
  <si>
    <t>10.10</t>
  </si>
  <si>
    <t>27.008.000018.SER</t>
  </si>
  <si>
    <t>Porta de vidro temperado, duas folhas, com bandeira, com ferragem e mola hidráulica, espessura 10 mm / vão 1800 x 3500 mm - PV01</t>
  </si>
  <si>
    <t>10.11</t>
  </si>
  <si>
    <t>27.008.000017.SER</t>
  </si>
  <si>
    <t>Porta de vidro temperado, uma folha, com bandeira, com ferragem e mola hidráulica, espessura 10 mm / vão 900 x 3500 mm - PV02</t>
  </si>
  <si>
    <t>10.12</t>
  </si>
  <si>
    <t>CPOS 232011</t>
  </si>
  <si>
    <t>Visor fixo e requadro de madeira para porta, para receber vidro</t>
  </si>
  <si>
    <t>10.13</t>
  </si>
  <si>
    <t>CPOS 231120</t>
  </si>
  <si>
    <t>Acréscimo de bandeira - porta lisa para acabamento em verniz, com batente metálico</t>
  </si>
  <si>
    <t>10.14</t>
  </si>
  <si>
    <t>CPOS 250147</t>
  </si>
  <si>
    <t>Caixilho fixo tipo veneziana em alumínio anodizado, sob medida - branco</t>
  </si>
  <si>
    <t>10.15</t>
  </si>
  <si>
    <t>CPOS 300406</t>
  </si>
  <si>
    <t>Revestimento em chapa de aço inoxidável para proteção de portas, altura de 40 cm</t>
  </si>
  <si>
    <t>10.16</t>
  </si>
  <si>
    <t>CPOS 300107</t>
  </si>
  <si>
    <t>Barra de apoio reta, para pessoas com mobilidade reduzida, em tubo de alumínio, comprimento de 500 mm, acabamento com pintura epóxi</t>
  </si>
  <si>
    <t>10.17</t>
  </si>
  <si>
    <t>12.001.000003.SER</t>
  </si>
  <si>
    <t>FERRAGENS para porta interna simples</t>
  </si>
  <si>
    <t>10.18</t>
  </si>
  <si>
    <t>12.001.000004.SER</t>
  </si>
  <si>
    <t>FERRAGENS para porta interna dupla</t>
  </si>
  <si>
    <t>10.21</t>
  </si>
  <si>
    <t>12.004.000004.SER</t>
  </si>
  <si>
    <t>PORTA METÁLICA (guaritas)</t>
  </si>
  <si>
    <t>10.22</t>
  </si>
  <si>
    <t>GAVETA PASSA-DOCUMENTOS (guaritas)</t>
  </si>
  <si>
    <t>10.23</t>
  </si>
  <si>
    <t>CPOS 290103</t>
  </si>
  <si>
    <t>PERFIL DE ALUMÍNIO 2,0x2,0cm (detalhes de fixação alvenaria / drywall / bojo / caixilho)</t>
  </si>
  <si>
    <t>10.24</t>
  </si>
  <si>
    <t>GUARDA CORPO em aço inox (GB01 ao GB04)</t>
  </si>
  <si>
    <t>10.25</t>
  </si>
  <si>
    <t>12.005.000035.SER</t>
  </si>
  <si>
    <t>PORTÕES METÁLICOS de correr automáticos (guaritas)</t>
  </si>
  <si>
    <t>10.26</t>
  </si>
  <si>
    <t>CPOS 250148</t>
  </si>
  <si>
    <t>CAIXILHO DE ALUMÍNIO TIPO LINHA ÚNICA COM VEDAÇÃO ACÚSTICA</t>
  </si>
  <si>
    <t>10.29</t>
  </si>
  <si>
    <t>CPOS 250110</t>
  </si>
  <si>
    <t xml:space="preserve">PORTA  em aluminio anodizado veneziana abrir 1 folha                                                                                                                                                    </t>
  </si>
  <si>
    <t>10.31</t>
  </si>
  <si>
    <t>12.004.000007.SER</t>
  </si>
  <si>
    <t xml:space="preserve">PORTA de alumínio sob encomenda, de correr, colocação e acabamento com duas folhas                                                                                                                      </t>
  </si>
  <si>
    <t>10.32</t>
  </si>
  <si>
    <t>CPOS 240804</t>
  </si>
  <si>
    <t xml:space="preserve">CORRIMÃO inclusive guarda corpo em aço inóx sem  tirantes de aço </t>
  </si>
  <si>
    <t>11</t>
  </si>
  <si>
    <t>REVESTIMENTOS INTERNOS E EXTERNOS</t>
  </si>
  <si>
    <t>11.1</t>
  </si>
  <si>
    <t xml:space="preserve">REVESTIMENTO DE PAREDES INTERNAS  E EXTERNAS                                                                                                                                                            </t>
  </si>
  <si>
    <t>11.1.1</t>
  </si>
  <si>
    <t>20.001.000002.SER</t>
  </si>
  <si>
    <t xml:space="preserve">CHAPISCO para parede interna ou externa com argamassa de cimento e areia sem peneirar traço 1:3, e=5 mm                                                                                                 </t>
  </si>
  <si>
    <t>11.1.2</t>
  </si>
  <si>
    <t>20.002.000020.SER</t>
  </si>
  <si>
    <t xml:space="preserve">EMBOÇO para parede interna com argamassa mista de cimento, cal hidratada e areia sem peneirar traço 1:2:8, e = 20 mm                                                                                    </t>
  </si>
  <si>
    <t>11.1.3</t>
  </si>
  <si>
    <t>23.001.000013.SER</t>
  </si>
  <si>
    <t xml:space="preserve">AZULEJO assentado com argamassa pré-fabricada de cimento colante, juntas a prumo                                                                                                                        </t>
  </si>
  <si>
    <t>11.1.4</t>
  </si>
  <si>
    <t>23.001.000017.SER</t>
  </si>
  <si>
    <t xml:space="preserve">REJUNTAMENTO de azulejo 15 x 15 cm, com argamassa pré-fabricada, para juntas até 3 mm                                                                                                                   </t>
  </si>
  <si>
    <t>11.1.5</t>
  </si>
  <si>
    <t>23.001.000016.SER</t>
  </si>
  <si>
    <t xml:space="preserve">CANTONEIRA de alumínio para proteção de quinas de superfície revestida com azulejo                                                                                                                      </t>
  </si>
  <si>
    <t>11.1.6</t>
  </si>
  <si>
    <t>11.2</t>
  </si>
  <si>
    <t xml:space="preserve">REVESTIMENTO DE PISO                                                                                                                                                                                    </t>
  </si>
  <si>
    <t>11.2.1</t>
  </si>
  <si>
    <t>22.014.000010.SER</t>
  </si>
  <si>
    <t xml:space="preserve">REGULARIZAÇÃO DESEMPENADA de base para revestimento de piso com argamassa de cimento e areia sem peneirar traço 1:3, com aditivo impermeabilizante, e=3 cm                                              </t>
  </si>
  <si>
    <t>11.2.2</t>
  </si>
  <si>
    <t>22.003.000006.SER</t>
  </si>
  <si>
    <t xml:space="preserve">PORCELANATO polido 40 x 40 cm, assentado com argamassa pré-fabricada de cimento colante                                                                                                                 </t>
  </si>
  <si>
    <t>11.2.3</t>
  </si>
  <si>
    <t>22.014.000018.SER</t>
  </si>
  <si>
    <t xml:space="preserve">REJUNTAMENTO DE PISO cerâmico com argamassa pré-fabricada, espessura da junta: 6 mm                                                                                                                     </t>
  </si>
  <si>
    <t>11.2.4</t>
  </si>
  <si>
    <t>23.002.000019.SER</t>
  </si>
  <si>
    <t xml:space="preserve">PISO cerâmico tipo industrial placa extrudada 24x16x9 inclusive rejuntamento                                                                                                                            </t>
  </si>
  <si>
    <t>11.2.5</t>
  </si>
  <si>
    <t>CPOS 210205</t>
  </si>
  <si>
    <t xml:space="preserve">PISO  vinílico fornecido e assentado dimensão de  47 x 47 cm E= 3 mm                                                                                                                                    </t>
  </si>
  <si>
    <t>11.2.6</t>
  </si>
  <si>
    <t>22.002.000003.SER</t>
  </si>
  <si>
    <t xml:space="preserve">PISO em borracha pastilhado moeda 50x 50 cm                                                                                                                                                             </t>
  </si>
  <si>
    <t>11.2.7</t>
  </si>
  <si>
    <t>22.003.000009.SER</t>
  </si>
  <si>
    <t xml:space="preserve">RODAPÉ cerâmico assentado com argamassa pré-fabricada de cimento colante, altura 5cm                                                                                                                    </t>
  </si>
  <si>
    <t>11.2.8</t>
  </si>
  <si>
    <t>22.003.000008.SER</t>
  </si>
  <si>
    <t xml:space="preserve">RODAPÉ cerâmico industrial                                                                                                                                                                              </t>
  </si>
  <si>
    <t>11.2.9</t>
  </si>
  <si>
    <t>22.016.000004.SER</t>
  </si>
  <si>
    <t xml:space="preserve">RODAPÉ vinílico com 7cm de altura, fixado com cola à base de neoprene                                                                                                                                   </t>
  </si>
  <si>
    <t>11.2.10</t>
  </si>
  <si>
    <t>22.002.000002.SER</t>
  </si>
  <si>
    <t xml:space="preserve">RODAPÉ em borracha pastilhado                                                                                                                                                                           </t>
  </si>
  <si>
    <t>11.2.11</t>
  </si>
  <si>
    <t>22.012.000030.SER</t>
  </si>
  <si>
    <t xml:space="preserve">SOLEIRA de granito natural de 25 cm de largura, assentado com argamassa mista de cimento, cal hidratada e areia sem peneirar traço 1:1:4                                                                </t>
  </si>
  <si>
    <t>22.013.000004.SER</t>
  </si>
  <si>
    <t>PISO TÁTIL</t>
  </si>
  <si>
    <t>11.3</t>
  </si>
  <si>
    <t xml:space="preserve">REVESTIMENTO DE FORRO                                                                                                                                                                                   </t>
  </si>
  <si>
    <t>11.3.1</t>
  </si>
  <si>
    <t>20.001.000008.SER</t>
  </si>
  <si>
    <t xml:space="preserve">CHAPISCO em teto de concreto com argamassa pré-fabricada adesiva de cimento colante                                                                                                                     </t>
  </si>
  <si>
    <t>11.3.2</t>
  </si>
  <si>
    <t>21.001.000001.SER</t>
  </si>
  <si>
    <t xml:space="preserve">FORRO ACÚSTICO DE FIBRA MINERAL removível, modulação 625 x 1250 mm, apoiados em perfis metálicos tipo "T" suspensos por perfis rígidos, e=15 mm                                                         </t>
  </si>
  <si>
    <t>11.3.3</t>
  </si>
  <si>
    <t>21.002.000004.SER</t>
  </si>
  <si>
    <t xml:space="preserve">FORRO DE GESSO acartonado fixo, monolítico, aparafusado em perfis metálicos espaçados a 0,60m, suspensos por pendurais rígidos reguláveis, espaçados a cada 1,00 m (espessura: 12,5 mm)                 </t>
  </si>
  <si>
    <t>11.3.4</t>
  </si>
  <si>
    <t>21.001.000002.SER</t>
  </si>
  <si>
    <t xml:space="preserve">FORRO removível placas ecológicas e= 4 mm                                                                                                                                                               </t>
  </si>
  <si>
    <t>11.3.6</t>
  </si>
  <si>
    <t xml:space="preserve">ANDAIME metálico de encaixe para trabalho em fachada de edifícios - locação                                                                                                                             </t>
  </si>
  <si>
    <t>12</t>
  </si>
  <si>
    <t xml:space="preserve">PINTURA DE PAREDES INTERNAS E EXTERNAS </t>
  </si>
  <si>
    <t>12.1</t>
  </si>
  <si>
    <t>24.003.000007.SER</t>
  </si>
  <si>
    <t xml:space="preserve">EMASSAMENTO de parede interna com massa acrílica com duas demãos, para pintura látex                                                                                                                    </t>
  </si>
  <si>
    <t>12.2</t>
  </si>
  <si>
    <t>24.003.000001.SER</t>
  </si>
  <si>
    <t xml:space="preserve">PINTURA COM TINTA LÁTEX ACRÍLICA em parede interna, com duas demãos, sem massa corrida                                                                                                                  </t>
  </si>
  <si>
    <t>12.3</t>
  </si>
  <si>
    <t>24.003.000002.SER</t>
  </si>
  <si>
    <t xml:space="preserve">PINTURA COM TINTA LÁTEX ACRÍLICA em parede externa, com duas demãos, sem massa corrida (incluindo pre-moldados)                                                                                                                  </t>
  </si>
  <si>
    <t>12.5</t>
  </si>
  <si>
    <t>24.003.000003.SER</t>
  </si>
  <si>
    <t xml:space="preserve">PINTURA COM TINTA LÁTEX ACRÍLICA emcom duas demãos, sem massa corrida   em forro                                                                                                                        </t>
  </si>
  <si>
    <t>12.7</t>
  </si>
  <si>
    <t>24.003.000019.SER</t>
  </si>
  <si>
    <t xml:space="preserve">PINTURA de parede interna com liquibrilho                                                                                                                                                               </t>
  </si>
  <si>
    <t>12.8</t>
  </si>
  <si>
    <t>12.9</t>
  </si>
  <si>
    <t xml:space="preserve">BANDEJA salva-vidas secundária, de madeira - com forro em chapa compensada - largura 1,40 m                                                                                                             </t>
  </si>
  <si>
    <t>12.11</t>
  </si>
  <si>
    <t>24.001.000002.SER</t>
  </si>
  <si>
    <t xml:space="preserve">EMASSAMENTO de esquadria de madeira com massa corrida com duas demãos, para pintura a óleo ou esmalte                                                                                                   </t>
  </si>
  <si>
    <t>12.12</t>
  </si>
  <si>
    <t>24.001.000003.SER</t>
  </si>
  <si>
    <t xml:space="preserve">PINTURA COM TINTA ESMALTE em esquadria de madeira, com duas demãos, sem massa corrida                                                                                                                   </t>
  </si>
  <si>
    <t>12.13</t>
  </si>
  <si>
    <t>24.002.000002.SER</t>
  </si>
  <si>
    <t xml:space="preserve">PINTURA COM TINTA ESMALTE em esquadria de ferro, com duas demãos                                                                                                                                        </t>
  </si>
  <si>
    <t>12.14</t>
  </si>
  <si>
    <t>24.005.000005.SER</t>
  </si>
  <si>
    <t>Lixamento manual de superfície de concreto (garagem e fechadas)</t>
  </si>
  <si>
    <t>12.15</t>
  </si>
  <si>
    <t>24.006.000008.SER</t>
  </si>
  <si>
    <t>Pintura impermeabilizante sobre superfície de concreto com duas demãos de verniz acrílico à base de solvente</t>
  </si>
  <si>
    <t>13</t>
  </si>
  <si>
    <t xml:space="preserve">VIDROS                                                                                                                                                                                                  </t>
  </si>
  <si>
    <t>13.1</t>
  </si>
  <si>
    <t>27.004.000002.SER</t>
  </si>
  <si>
    <t xml:space="preserve">VIDRO cristal comum liso, colocado em caixilho com ou sem baguetes, duas demãos de massa e =8 mm                                                                                                       </t>
  </si>
  <si>
    <t>13.2</t>
  </si>
  <si>
    <t>27.008.000003.SER</t>
  </si>
  <si>
    <t>Fechamento da caixa do elevador em vidro temperado 10mm com caixilho</t>
  </si>
  <si>
    <t>VIDRO BLINDADO GUARITAS</t>
  </si>
  <si>
    <t>14</t>
  </si>
  <si>
    <t xml:space="preserve">SERVIÇOS EXTERNOS                                                                                                                                                                                       </t>
  </si>
  <si>
    <t>14.1</t>
  </si>
  <si>
    <t>02.005.000072.SER</t>
  </si>
  <si>
    <t xml:space="preserve">ESCAVAÇÃO MECANIZADA em campo aberto em solo de 1ª categoria (profundidade: até 4 m)                                                                                                                    </t>
  </si>
  <si>
    <t>14.2</t>
  </si>
  <si>
    <t>14.3</t>
  </si>
  <si>
    <t>02.005.000008.SER</t>
  </si>
  <si>
    <t xml:space="preserve">REATERRO MANUAL de vala                                                                                                                                                                                 </t>
  </si>
  <si>
    <t>14.4</t>
  </si>
  <si>
    <t>14.5</t>
  </si>
  <si>
    <t>14.6</t>
  </si>
  <si>
    <t>14.7</t>
  </si>
  <si>
    <t>14.8</t>
  </si>
  <si>
    <t>14.9</t>
  </si>
  <si>
    <t xml:space="preserve">PREPARO  e abertura de caixa até 40 cm                                                                                                                                                                  </t>
  </si>
  <si>
    <t>14.10</t>
  </si>
  <si>
    <t xml:space="preserve">PISO intertravado de concreto E= 8 cm , assentado sobre lastro de areia de 10 cm                                                                                                                        </t>
  </si>
  <si>
    <t>14.11</t>
  </si>
  <si>
    <t>04.012.000004.SER</t>
  </si>
  <si>
    <t xml:space="preserve">LASTRO DE BRITA 3 e 4 apiloado manualmente com maço de até 30 kg                                                                                                                                        </t>
  </si>
  <si>
    <t>14.12</t>
  </si>
  <si>
    <t>30.002.000032.SER</t>
  </si>
  <si>
    <t xml:space="preserve">CANALETA para águas pluviais em concreto moldada in-loco, largura 30 cm                                                                                                                                 </t>
  </si>
  <si>
    <t>14.13</t>
  </si>
  <si>
    <t>30.003.000008.SER</t>
  </si>
  <si>
    <t xml:space="preserve">MURO divisório com bloco de concreto 14x19x39 cm, e=14 cm, altura 1,80 m, assentado sobre sapata corrida com argamassa mista de cimento , cal hidratada e areia sem peneirar traço 1:0,5:8                                                                     </t>
  </si>
  <si>
    <t>14.14</t>
  </si>
  <si>
    <t>CPOS 350703</t>
  </si>
  <si>
    <t xml:space="preserve">PLATAFORMA com 03 mastros para bandeira altura livre 9 metros </t>
  </si>
  <si>
    <t>14.15</t>
  </si>
  <si>
    <t xml:space="preserve">ABRIGO  para lixo em alvenaria revestido internamente com azulejos e portão                                                                                                                             </t>
  </si>
  <si>
    <t>14.16</t>
  </si>
  <si>
    <t xml:space="preserve">FORNECIMENTO  e instalação de brise em troncos de eucalipto na fachada                                                                                                                                  </t>
  </si>
  <si>
    <t>14.18</t>
  </si>
  <si>
    <t>14.19</t>
  </si>
  <si>
    <t>14.20</t>
  </si>
  <si>
    <t>14.21</t>
  </si>
  <si>
    <t>14.22</t>
  </si>
  <si>
    <t>14.23</t>
  </si>
  <si>
    <t xml:space="preserve">Execução de poço de visita na área externa </t>
  </si>
  <si>
    <t>14.29</t>
  </si>
  <si>
    <t xml:space="preserve">CANALETA para águas pluviais em concreto moldada in-loco, largura 30 cm incluso grelha                                                                                                                                 </t>
  </si>
  <si>
    <t>14.30</t>
  </si>
  <si>
    <t xml:space="preserve">ESCAVAÇÃO e carga de material brejoso  (infraestrutura enterrada no subsolo: hidráulica, elétrica, CFTV, drenagem, etc.)                                                                                                                            </t>
  </si>
  <si>
    <t>14.31</t>
  </si>
  <si>
    <t>14.32</t>
  </si>
  <si>
    <t>14.33</t>
  </si>
  <si>
    <t>14.34</t>
  </si>
  <si>
    <t>ACESSO A PORTARIA 2 DIVISA C/ O POSTO DE SAÚDE</t>
  </si>
  <si>
    <t>14.35</t>
  </si>
  <si>
    <t>02.002.000002.SER</t>
  </si>
  <si>
    <t>Demolição do muro existente</t>
  </si>
  <si>
    <t>14.36</t>
  </si>
  <si>
    <t>02.001.000012.SER</t>
  </si>
  <si>
    <t>Fechamento, isolamento e proteção da obra com tapume reciclado</t>
  </si>
  <si>
    <t>14.37</t>
  </si>
  <si>
    <t>22.005.000009.SER</t>
  </si>
  <si>
    <t>Execução de calçada em concreto</t>
  </si>
  <si>
    <t>14.38</t>
  </si>
  <si>
    <t>30.005.000011.SER</t>
  </si>
  <si>
    <t>14.39</t>
  </si>
  <si>
    <t>30.005.000028.SER</t>
  </si>
  <si>
    <t>ESTACAS</t>
  </si>
  <si>
    <t>14.2.1</t>
  </si>
  <si>
    <t>CPOS 012001</t>
  </si>
  <si>
    <t>Instalação e transporte de equipamento topográfico</t>
  </si>
  <si>
    <t>vb</t>
  </si>
  <si>
    <t>14.2.2</t>
  </si>
  <si>
    <t>CPOS 120701</t>
  </si>
  <si>
    <t>Mobilização para equipamento de estaca raiz</t>
  </si>
  <si>
    <t>14.2.3</t>
  </si>
  <si>
    <t>CPOS 120710</t>
  </si>
  <si>
    <t xml:space="preserve">Perfuração de Estaca tipo raiz Ø 25CM, em solo                                                                                                                                  </t>
  </si>
  <si>
    <t>14.2.4</t>
  </si>
  <si>
    <t xml:space="preserve">Perfuração de Estaca tipo raiz Ø 20CM, em rocha                                                                                                                                  </t>
  </si>
  <si>
    <t>14.2.5</t>
  </si>
  <si>
    <t>Argamassa de injeção (cimento / areia / agua)</t>
  </si>
  <si>
    <t>m³</t>
  </si>
  <si>
    <t>14.2.6</t>
  </si>
  <si>
    <t>14.2.7</t>
  </si>
  <si>
    <t xml:space="preserve">Fornecimento, corte, dobra, montagem de aço CA- 50                                                                                                                                                      </t>
  </si>
  <si>
    <t>14.2.8</t>
  </si>
  <si>
    <t xml:space="preserve">CARGA mecanizada de terra em caminhão basculante                                                                                                                                                        </t>
  </si>
  <si>
    <t>14.2.9</t>
  </si>
  <si>
    <t>Rampa Acesso ao Bloco 2</t>
  </si>
  <si>
    <t>14.3.1</t>
  </si>
  <si>
    <t>14.3.2</t>
  </si>
  <si>
    <t>14.3.3</t>
  </si>
  <si>
    <t>14.3.4</t>
  </si>
  <si>
    <t>04.002.000002.SER</t>
  </si>
  <si>
    <t xml:space="preserve">CONCRETO estrutural dosado em central , fck 10 MPa                                                                                                                                                      </t>
  </si>
  <si>
    <t>14.3.5</t>
  </si>
  <si>
    <t>04.007.000013.SER</t>
  </si>
  <si>
    <t xml:space="preserve">FÔRMA de madeira para fundação, com tábuas e sarrafos, 5 aproveitamentos                                                                                                                                </t>
  </si>
  <si>
    <t>14.3.6</t>
  </si>
  <si>
    <t>14.3.7</t>
  </si>
  <si>
    <t>14.3.8</t>
  </si>
  <si>
    <t>14.3.9</t>
  </si>
  <si>
    <t>14.3.10</t>
  </si>
  <si>
    <t>Rampa Acesso ao Bloco 3</t>
  </si>
  <si>
    <t>14.4.1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</si>
  <si>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</si>
  <si>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</si>
  <si>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</si>
  <si>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</si>
  <si>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</si>
  <si>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</si>
  <si>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</si>
  <si>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</si>
  <si>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</si>
  <si>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Rampa PNE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</si>
  <si>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</si>
  <si>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</si>
  <si>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</si>
  <si>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</si>
  <si>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</si>
  <si>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</si>
  <si>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</si>
  <si>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</si>
  <si>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</si>
  <si>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</si>
  <si>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Arquibancada</t>
  </si>
  <si>
    <t>Muro de Arrimo</t>
  </si>
  <si>
    <t>14.7.1</t>
  </si>
  <si>
    <t>14.7.2</t>
  </si>
  <si>
    <t>14.7.3</t>
  </si>
  <si>
    <t>14.7.4</t>
  </si>
  <si>
    <t>CPOS 111814</t>
  </si>
  <si>
    <t>Rachão Agulhado</t>
  </si>
  <si>
    <t>14.7.5</t>
  </si>
  <si>
    <t>14.7.6</t>
  </si>
  <si>
    <t>CPOS 080518</t>
  </si>
  <si>
    <t>Bidim</t>
  </si>
  <si>
    <t>14.7.7</t>
  </si>
  <si>
    <t>CPOS 111804</t>
  </si>
  <si>
    <t>Brita 1</t>
  </si>
  <si>
    <t>14.7.8</t>
  </si>
  <si>
    <t>Tubo Dreno 8" pvc</t>
  </si>
  <si>
    <t>14.7.9</t>
  </si>
  <si>
    <t>Tubo Saída 4" pvc</t>
  </si>
  <si>
    <t>14.7.10</t>
  </si>
  <si>
    <t>14.7.11</t>
  </si>
  <si>
    <t>14.7.12</t>
  </si>
  <si>
    <t>14.7.13</t>
  </si>
  <si>
    <t>14.7.14</t>
  </si>
  <si>
    <t>14.7.15</t>
  </si>
  <si>
    <t>Impermeabilizações</t>
  </si>
  <si>
    <t>14.8.1</t>
  </si>
  <si>
    <t>Impermeabilização das estruturas externas</t>
  </si>
  <si>
    <t>14.8.3</t>
  </si>
  <si>
    <t>32.16.060</t>
  </si>
  <si>
    <t>Impermeabilização em membrana à base de polímeros acrílicos, na cor branca e reforço em tela poliéster</t>
  </si>
  <si>
    <t>14.8.4</t>
  </si>
  <si>
    <t>10.011.000027.SER</t>
  </si>
  <si>
    <t>Proteção mecânica</t>
  </si>
  <si>
    <t>Caixilhos nos rodapés</t>
  </si>
  <si>
    <t>14.10.1</t>
  </si>
  <si>
    <t>12.003.000018.SER + 06.002.000004.SER</t>
  </si>
  <si>
    <t>Execução de caixilhos tipo veneziana de alumínio + ecotop para fechamento externo dos rodapés</t>
  </si>
  <si>
    <t>15</t>
  </si>
  <si>
    <t>ANEXOS - PORTARIAS/PASSARELA</t>
  </si>
  <si>
    <t>15.1</t>
  </si>
  <si>
    <t>15.2</t>
  </si>
  <si>
    <t>15.3</t>
  </si>
  <si>
    <t>15.4</t>
  </si>
  <si>
    <t>15.5</t>
  </si>
  <si>
    <t>15.6</t>
  </si>
  <si>
    <t>15.7</t>
  </si>
  <si>
    <t>15.8</t>
  </si>
  <si>
    <t>ESCADA DE ACESSO A PORTARIA</t>
  </si>
  <si>
    <t>15.9</t>
  </si>
  <si>
    <t>04.002.000006.SER</t>
  </si>
  <si>
    <t>Concreto estrutural dosado em central, auto-adensável, fck 20 MPa</t>
  </si>
  <si>
    <t>15.10</t>
  </si>
  <si>
    <t>04.001.000009.SER</t>
  </si>
  <si>
    <t>Armadura de tela de aço CA-60 Ø 4,20 mm, malha de 15 x 15 cm</t>
  </si>
  <si>
    <t>15.11</t>
  </si>
  <si>
    <t>06.001.000020.SER</t>
  </si>
  <si>
    <t>Alvenaria de vedação com tijolos maciços cerâmico 5,7 x 9 x 19 cm, espessura da parede 5,7 cm, juntas de 10 mm com argamassa mista de cal hidratada e areia sem peneirar traço 1:4, com 100 kg de cimento</t>
  </si>
  <si>
    <t>16</t>
  </si>
  <si>
    <t xml:space="preserve">PAISAGISMO                                                                                                                                                                                              </t>
  </si>
  <si>
    <t>16.1</t>
  </si>
  <si>
    <t>30.004.000007.SER</t>
  </si>
  <si>
    <t xml:space="preserve">PLANTIO de grama tipo amendoim                                                                                                                                                                          </t>
  </si>
  <si>
    <t>16.2</t>
  </si>
  <si>
    <t>30.004.000006.SER</t>
  </si>
  <si>
    <t xml:space="preserve">PLANTIO DE GRAMA batatais em placas de 40 x 40 cm                                                                                                                                                       </t>
  </si>
  <si>
    <t>16.3</t>
  </si>
  <si>
    <t>30.004.000021.SER</t>
  </si>
  <si>
    <t xml:space="preserve">PLANTIO DE ÁRVORE frutífera Acerola (Cereja das Antilhas) com altura 0,50 a 1,00 m; em cava de 80 x 80 x 80 cm                                                                                          </t>
  </si>
  <si>
    <t>16.4</t>
  </si>
  <si>
    <t>30.004.000019.SER</t>
  </si>
  <si>
    <t xml:space="preserve">PLANTIO DE ÁRVORE frutífera Pitangueira com altura 0,50 a 1,00 m; em cava de 80 x 80 x 80 cm                                                                                                            </t>
  </si>
  <si>
    <t>16.5</t>
  </si>
  <si>
    <t>30.004.000038.SER</t>
  </si>
  <si>
    <t xml:space="preserve">PLANTIO DE ÁRVORE ornamental Pau Ferro com altura 1,50 a 2,00 m; em cava de 80 x 80 x 80 cm                                                                                                             </t>
  </si>
  <si>
    <t>16.6</t>
  </si>
  <si>
    <t>30.004.000037.SER</t>
  </si>
  <si>
    <t xml:space="preserve">PLANTIO DE ÁRVORE ornamental Pau Brasil com altura 1,50 a 2,00 m; em cava de 80 x 80 x 80 cm                                                                                                            </t>
  </si>
  <si>
    <t>16.7</t>
  </si>
  <si>
    <t>30.004.000041.SER</t>
  </si>
  <si>
    <t xml:space="preserve">PLANTIO DE ÁRVORE ornamental Quaresmeira com altura 1,50 a 2,00 m; em cava de 80 x 80 x 80 cm                                                                                                           </t>
  </si>
  <si>
    <t>16.8</t>
  </si>
  <si>
    <t>30.004.000011.SER</t>
  </si>
  <si>
    <t xml:space="preserve">PLANTIO DE ARBUSTO Bela Emília com altura 0,50 a 0,70 m; em cava de 60 x 60 x 60 cm                                                                                                                     </t>
  </si>
  <si>
    <t>16.9</t>
  </si>
  <si>
    <t>30.004.000044.SER</t>
  </si>
  <si>
    <t xml:space="preserve">PLANTIO DE ÁRVORE ornamental Sibipiruna com altura 1,50 a 2,00 m; em cava de 80 x 80 x 80 cm                                                                                                            </t>
  </si>
  <si>
    <t>17</t>
  </si>
  <si>
    <t xml:space="preserve">ACESSIBILIDADE   E COMUNICAÇÃO VISUAL </t>
  </si>
  <si>
    <t>17.1</t>
  </si>
  <si>
    <t>22.013.000005.SER</t>
  </si>
  <si>
    <t xml:space="preserve">PISO com placa cimentícia de alta resistência, podotátil direcional, 40 x 40 cm, e=3,5 cm, assentado argamassa de cimento e areia peneirada traço 1:3                                                   </t>
  </si>
  <si>
    <t>17.2</t>
  </si>
  <si>
    <t>26.004.000001.SER</t>
  </si>
  <si>
    <t xml:space="preserve">BARRA DE APOIO para lavatório de louça, para portadores de deficiência física, comprimento 60 cm, largura 45 cm                                                                                         </t>
  </si>
  <si>
    <t>17.3</t>
  </si>
  <si>
    <t>CPOS 300103</t>
  </si>
  <si>
    <t xml:space="preserve">BARRA  DE APOIO  para deficientes largura 80 cm </t>
  </si>
  <si>
    <t>17.4</t>
  </si>
  <si>
    <t>CPOS 300104</t>
  </si>
  <si>
    <t xml:space="preserve">BARRA DE APOIO  para chuveiro para portadores de deficiência física </t>
  </si>
  <si>
    <t>17.5</t>
  </si>
  <si>
    <t>CPOS 300601</t>
  </si>
  <si>
    <t xml:space="preserve">PLACA  de identificação em Braile " incio e final " para corrimão </t>
  </si>
  <si>
    <t>17.6</t>
  </si>
  <si>
    <t>CPOS 300602</t>
  </si>
  <si>
    <t xml:space="preserve">PLACA de identificação em Braile de  pavimento  para corrimão </t>
  </si>
  <si>
    <t>17.7</t>
  </si>
  <si>
    <t>CPOS 300608</t>
  </si>
  <si>
    <t xml:space="preserve">PLACA  de identificação para wc fem/masc em Braile  inclusive vestiários </t>
  </si>
  <si>
    <t>17.8</t>
  </si>
  <si>
    <t>ELEMENTOS  de comunicação visual , conforme projeto</t>
  </si>
  <si>
    <t>18</t>
  </si>
  <si>
    <t xml:space="preserve">LIMPEZA                                                                                                                                                                                                 </t>
  </si>
  <si>
    <t>18.1</t>
  </si>
  <si>
    <t>32.003.000003.SER</t>
  </si>
  <si>
    <t xml:space="preserve">LIMPEZA geral da edificação                                                                                                                                                                             </t>
  </si>
  <si>
    <t xml:space="preserve">TOTAL GERAL </t>
  </si>
  <si>
    <t>BDI 16,85%</t>
  </si>
  <si>
    <t>TOTAL COM BDI</t>
  </si>
  <si>
    <t>obs: os itens destacados em amarelo são itens revisados após questionamentos das empresas em reunião de esclarecimento as quais detectaram: itens fora da fórmula de soma para os subtotais, além de algumas disparidades entre itens iguais apresentados com código, descrição ou valor diferentes. A soma foi corrigida e os itens todos mantidos EXATAMENTE conforme quantidade e serviço estipulado, apenas equalizando as informações divergentes.</t>
  </si>
  <si>
    <t xml:space="preserve">PLANILHA RESUMO POR ETAPA </t>
  </si>
  <si>
    <t>Item</t>
  </si>
  <si>
    <t>Descrição</t>
  </si>
  <si>
    <t>Total</t>
  </si>
  <si>
    <t>Incidência</t>
  </si>
  <si>
    <t xml:space="preserve">VALOR GLOBAL DA OBRA </t>
  </si>
  <si>
    <t>CRONOGRAMA FÍSICO-FINANCEIRO</t>
  </si>
  <si>
    <t xml:space="preserve">CONTRATANTE </t>
  </si>
  <si>
    <t xml:space="preserve">OBRA      </t>
  </si>
  <si>
    <t xml:space="preserve">END.       </t>
  </si>
  <si>
    <t>Servico</t>
  </si>
  <si>
    <t>R$    Total</t>
  </si>
  <si>
    <t>%</t>
  </si>
  <si>
    <t>1 ° Mês</t>
  </si>
  <si>
    <t>2 ° Mês</t>
  </si>
  <si>
    <t>3 ° Mês</t>
  </si>
  <si>
    <t>4 ° Mês</t>
  </si>
  <si>
    <t>5 ° Mês</t>
  </si>
  <si>
    <t>6 ° Mês</t>
  </si>
  <si>
    <t>R$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</si>
  <si>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</si>
  <si>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</si>
  <si>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</si>
  <si>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</si>
  <si>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</si>
  <si>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</si>
  <si>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</si>
  <si>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</si>
  <si>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</si>
  <si>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</t>
  </si>
  <si>
    <t>TABELA DE VALORES</t>
  </si>
  <si>
    <t>Período</t>
  </si>
  <si>
    <t>Mensal sem BDI</t>
  </si>
  <si>
    <t>TOTAL c/ BDI</t>
  </si>
  <si>
    <t>M1</t>
  </si>
  <si>
    <t>M2</t>
  </si>
  <si>
    <t>M3</t>
  </si>
  <si>
    <t>M4</t>
  </si>
  <si>
    <t>M5</t>
  </si>
  <si>
    <t>M6</t>
  </si>
  <si>
    <t xml:space="preserve">DEMONSTRATIVO DE TAXA DE  BDI ( BENEFICIOS E DESPESAS INDIRETAS) </t>
  </si>
  <si>
    <t xml:space="preserve">Contratante </t>
  </si>
  <si>
    <t xml:space="preserve">Folha </t>
  </si>
  <si>
    <t xml:space="preserve">Objeto </t>
  </si>
  <si>
    <t xml:space="preserve">Local </t>
  </si>
  <si>
    <t>ITEM</t>
  </si>
  <si>
    <t>DISCRIMINAÇÃO</t>
  </si>
  <si>
    <t>PORCENTAGEM</t>
  </si>
  <si>
    <t xml:space="preserve">ISS </t>
  </si>
  <si>
    <t xml:space="preserve">PIS </t>
  </si>
  <si>
    <t xml:space="preserve">Cofins </t>
  </si>
  <si>
    <t xml:space="preserve">IRPJ </t>
  </si>
  <si>
    <t xml:space="preserve">CSLL </t>
  </si>
  <si>
    <t xml:space="preserve">Bonificação E ADM CENTRAL </t>
  </si>
  <si>
    <t xml:space="preserve">TOTAL </t>
  </si>
  <si>
    <t xml:space="preserve">DEMONSTRATIVO DA TAXA DE ENCARGOS SOCIAIS </t>
  </si>
  <si>
    <t xml:space="preserve">Proponente </t>
  </si>
  <si>
    <t>1 DE 1</t>
  </si>
  <si>
    <t>IO: FEV/16</t>
  </si>
  <si>
    <t>A</t>
  </si>
  <si>
    <t>Encargos sociais básicos</t>
  </si>
  <si>
    <t>Porcentagem</t>
  </si>
  <si>
    <t>A1</t>
  </si>
  <si>
    <t>Previdência Social ..................................................................................................................................................</t>
  </si>
  <si>
    <t>A2</t>
  </si>
  <si>
    <t>Fundo de Garantia por Tempo de Serviço .........................................................................................................</t>
  </si>
  <si>
    <t>A3</t>
  </si>
  <si>
    <t>Salário-educação ..............................................................................................................................................</t>
  </si>
  <si>
    <t>A4</t>
  </si>
  <si>
    <t>Serviço Social da Indústria (SESI) ....................................................................................................................</t>
  </si>
  <si>
    <t>A5</t>
  </si>
  <si>
    <t>Serviço Nacional de Aprendizagem Industrial (SENAI) ....................................................................................</t>
  </si>
  <si>
    <t>A6</t>
  </si>
  <si>
    <t>Serviço de Apoio à Pequena e Média Empresa (SEBRAE) ...............................................................................</t>
  </si>
  <si>
    <t>A7</t>
  </si>
  <si>
    <t>Instituto Nacional de Colonização e Reforma Agrária (INCRA) ......................................................................</t>
  </si>
  <si>
    <t>A8</t>
  </si>
  <si>
    <t>Seguro contra acidentes do trabalho (INSS) ....................................................................................................</t>
  </si>
  <si>
    <t>A9</t>
  </si>
  <si>
    <t>Serviço Social da Indústria da Construção e do Mobiliário (SECONCI) .........................................................</t>
  </si>
  <si>
    <t>B</t>
  </si>
  <si>
    <t>Encargos sociais que recebem as incidências de A</t>
  </si>
  <si>
    <t>B1</t>
  </si>
  <si>
    <t>Repouso semanal e feriados .........................................................................................................................</t>
  </si>
  <si>
    <t>B2</t>
  </si>
  <si>
    <t>Auxílio enfermidade .........................................................................................................................................</t>
  </si>
  <si>
    <t>B3</t>
  </si>
  <si>
    <t>Licença paternidade .........................................................................................................................................</t>
  </si>
  <si>
    <t>B4</t>
  </si>
  <si>
    <t>13° salário ..........................................................................................................................................................</t>
  </si>
  <si>
    <t>B5</t>
  </si>
  <si>
    <t>Dias de chuva, faltas justificadas, acidentes do trabalho, etc. ........................................................................</t>
  </si>
  <si>
    <t>C</t>
  </si>
  <si>
    <t>Encargos sociais que não recebem incidências globais de A</t>
  </si>
  <si>
    <t>C1</t>
  </si>
  <si>
    <t>Depósito por despedida injusta: 50% sobre A2 + (A2 x B) ........................................................................</t>
  </si>
  <si>
    <t>C2</t>
  </si>
  <si>
    <t>Aviso prévio indenizado .................................................................................................................................</t>
  </si>
  <si>
    <t>C3</t>
  </si>
  <si>
    <t>Férias indenizadas ..........................................................................................................................................</t>
  </si>
  <si>
    <t>D</t>
  </si>
  <si>
    <t>Taxas das reincidências</t>
  </si>
  <si>
    <t>D1</t>
  </si>
  <si>
    <t>Reincidência de A sobre B: A x B .................................................................................................................</t>
  </si>
  <si>
    <t>D2</t>
  </si>
  <si>
    <t>Reincidência de A 2 sobre C 3.....................................................................................</t>
  </si>
  <si>
    <r>
      <rPr>
        <b/>
        <sz val="10"/>
        <color indexed="8"/>
        <rFont val="Arial"/>
        <charset val="134"/>
      </rPr>
      <t>Subtotal</t>
    </r>
    <r>
      <rPr>
        <sz val="10"/>
        <rFont val="Arial"/>
        <charset val="134"/>
      </rPr>
      <t xml:space="preserve">  </t>
    </r>
    <r>
      <rPr>
        <i/>
        <sz val="10"/>
        <rFont val="Arial"/>
        <charset val="134"/>
      </rPr>
      <t>(A+B+C+D)</t>
    </r>
  </si>
  <si>
    <t>TAXA ADOTADA DE LEIS SOCIAIS</t>
  </si>
</sst>
</file>

<file path=xl/styles.xml><?xml version="1.0" encoding="utf-8"?>
<styleSheet xmlns="http://schemas.openxmlformats.org/spreadsheetml/2006/main">
  <numFmts count="7">
    <numFmt numFmtId="42" formatCode="_-&quot;£&quot;* #,##0_-;\-&quot;£&quot;* #,##0_-;_-&quot;£&quot;* &quot;-&quot;_-;_-@_-"/>
    <numFmt numFmtId="176" formatCode="_(* #,##0.00_);_(* \(#,##0.00\);_(* &quot;-&quot;??_);_(@_)"/>
    <numFmt numFmtId="177" formatCode="&quot;R$&quot;#,##0.00_);[Red]\(&quot;R$&quot;#,##0.00\)"/>
    <numFmt numFmtId="178" formatCode="General_)"/>
    <numFmt numFmtId="41" formatCode="_-* #,##0_-;\-* #,##0_-;_-* &quot;-&quot;_-;_-@_-"/>
    <numFmt numFmtId="179" formatCode="mmm\-yy"/>
    <numFmt numFmtId="180" formatCode="0.000000%"/>
  </numFmts>
  <fonts count="48">
    <font>
      <sz val="10"/>
      <name val="Courier"/>
      <charset val="134"/>
    </font>
    <font>
      <sz val="10"/>
      <color indexed="10"/>
      <name val="Arial"/>
      <charset val="134"/>
    </font>
    <font>
      <sz val="10"/>
      <name val="Arial"/>
      <charset val="134"/>
    </font>
    <font>
      <b/>
      <sz val="10"/>
      <color indexed="8"/>
      <name val="Arial"/>
      <charset val="134"/>
    </font>
    <font>
      <i/>
      <sz val="10"/>
      <name val="Arial"/>
      <charset val="134"/>
    </font>
    <font>
      <b/>
      <i/>
      <sz val="10"/>
      <name val="Arial"/>
      <charset val="134"/>
    </font>
    <font>
      <b/>
      <sz val="10"/>
      <name val="Arial"/>
      <charset val="134"/>
    </font>
    <font>
      <u/>
      <sz val="10"/>
      <name val="Arial"/>
      <charset val="134"/>
    </font>
    <font>
      <b/>
      <sz val="10"/>
      <color indexed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11"/>
      <color indexed="8"/>
      <name val="Ecofont Vera Sans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11"/>
      <name val="Ecofont Vera Sans"/>
      <charset val="134"/>
    </font>
    <font>
      <sz val="11"/>
      <color indexed="8"/>
      <name val="Arial"/>
      <charset val="134"/>
    </font>
    <font>
      <sz val="11"/>
      <color rgb="FF000000"/>
      <name val="Ecofont Vera Sans"/>
      <charset val="134"/>
    </font>
    <font>
      <b/>
      <sz val="11"/>
      <color indexed="9"/>
      <name val="Arial"/>
      <charset val="134"/>
    </font>
    <font>
      <sz val="11"/>
      <color indexed="9"/>
      <name val="Arial"/>
      <charset val="134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MS Sans Serif"/>
      <charset val="134"/>
    </font>
    <font>
      <sz val="11"/>
      <color rgb="FFFA7D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name val="Times New Roman"/>
      <charset val="134"/>
    </font>
    <font>
      <sz val="11"/>
      <color indexed="8"/>
      <name val="Calibri"/>
      <charset val="134"/>
    </font>
    <font>
      <sz val="7.45"/>
      <name val="Arial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178" fontId="0" fillId="0" borderId="0"/>
    <xf numFmtId="40" fontId="26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7" fillId="0" borderId="95" applyNumberFormat="0" applyFill="0" applyAlignment="0" applyProtection="0">
      <alignment vertical="center"/>
    </xf>
    <xf numFmtId="0" fontId="30" fillId="18" borderId="96" applyNumberFormat="0" applyAlignment="0" applyProtection="0">
      <alignment vertical="center"/>
    </xf>
    <xf numFmtId="0" fontId="12" fillId="0" borderId="0"/>
    <xf numFmtId="42" fontId="28" fillId="0" borderId="0" applyFon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35" borderId="98" applyNumberFormat="0" applyFont="0" applyAlignment="0" applyProtection="0">
      <alignment vertical="center"/>
    </xf>
    <xf numFmtId="0" fontId="42" fillId="0" borderId="0"/>
    <xf numFmtId="0" fontId="2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8" fillId="0" borderId="94" applyNumberFormat="0" applyFill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0" borderId="94" applyNumberFormat="0" applyFill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36" fillId="0" borderId="99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4" borderId="97" applyNumberFormat="0" applyAlignment="0" applyProtection="0">
      <alignment vertical="center"/>
    </xf>
    <xf numFmtId="176" fontId="2" fillId="0" borderId="0" applyFont="0" applyFill="0" applyBorder="0" applyAlignment="0" applyProtection="0"/>
    <xf numFmtId="0" fontId="44" fillId="34" borderId="101" applyNumberFormat="0" applyAlignment="0" applyProtection="0">
      <alignment vertical="center"/>
    </xf>
    <xf numFmtId="0" fontId="37" fillId="34" borderId="97" applyNumberFormat="0" applyAlignment="0" applyProtection="0">
      <alignment vertical="center"/>
    </xf>
    <xf numFmtId="0" fontId="43" fillId="0" borderId="100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5" fillId="0" borderId="0"/>
    <xf numFmtId="0" fontId="29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76" fontId="46" fillId="0" borderId="0" applyFont="0" applyFill="0" applyBorder="0" applyAlignment="0" applyProtection="0"/>
    <xf numFmtId="0" fontId="23" fillId="19" borderId="0" applyNumberFormat="0" applyBorder="0" applyAlignment="0" applyProtection="0">
      <alignment vertical="center"/>
    </xf>
    <xf numFmtId="0" fontId="12" fillId="0" borderId="0"/>
    <xf numFmtId="0" fontId="47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4">
    <xf numFmtId="178" fontId="0" fillId="0" borderId="0" xfId="0"/>
    <xf numFmtId="178" fontId="1" fillId="0" borderId="0" xfId="0" applyFont="1"/>
    <xf numFmtId="178" fontId="2" fillId="0" borderId="0" xfId="0" applyFont="1"/>
    <xf numFmtId="178" fontId="3" fillId="2" borderId="1" xfId="0" applyFont="1" applyFill="1" applyBorder="1" applyAlignment="1" applyProtection="1">
      <alignment horizontal="centerContinuous" vertical="center"/>
    </xf>
    <xf numFmtId="178" fontId="3" fillId="2" borderId="2" xfId="0" applyFont="1" applyFill="1" applyBorder="1" applyAlignment="1" applyProtection="1">
      <alignment horizontal="centerContinuous" vertical="center"/>
    </xf>
    <xf numFmtId="178" fontId="3" fillId="2" borderId="3" xfId="0" applyFont="1" applyFill="1" applyBorder="1" applyAlignment="1" applyProtection="1">
      <alignment horizontal="centerContinuous" vertical="center"/>
    </xf>
    <xf numFmtId="49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/>
    <xf numFmtId="0" fontId="4" fillId="0" borderId="5" xfId="0" applyNumberFormat="1" applyFont="1" applyBorder="1" applyAlignment="1"/>
    <xf numFmtId="178" fontId="2" fillId="0" borderId="0" xfId="0" applyFont="1" applyBorder="1" applyAlignment="1"/>
    <xf numFmtId="0" fontId="4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justify"/>
    </xf>
    <xf numFmtId="49" fontId="4" fillId="0" borderId="7" xfId="0" applyNumberFormat="1" applyFont="1" applyBorder="1" applyAlignment="1">
      <alignment vertical="justify"/>
    </xf>
    <xf numFmtId="0" fontId="4" fillId="0" borderId="8" xfId="0" applyNumberFormat="1" applyFont="1" applyBorder="1" applyProtection="1"/>
    <xf numFmtId="49" fontId="4" fillId="0" borderId="9" xfId="0" applyNumberFormat="1" applyFont="1" applyBorder="1" applyAlignment="1">
      <alignment vertical="justify"/>
    </xf>
    <xf numFmtId="49" fontId="4" fillId="0" borderId="10" xfId="0" applyNumberFormat="1" applyFont="1" applyBorder="1" applyAlignment="1">
      <alignment vertical="justify"/>
    </xf>
    <xf numFmtId="0" fontId="4" fillId="0" borderId="1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Continuous"/>
    </xf>
    <xf numFmtId="178" fontId="6" fillId="0" borderId="12" xfId="0" applyFont="1" applyBorder="1" applyAlignment="1">
      <alignment horizontal="center"/>
    </xf>
    <xf numFmtId="178" fontId="6" fillId="0" borderId="5" xfId="0" applyFont="1" applyBorder="1"/>
    <xf numFmtId="176" fontId="2" fillId="0" borderId="5" xfId="29" applyFont="1" applyBorder="1" applyAlignment="1"/>
    <xf numFmtId="10" fontId="6" fillId="0" borderId="5" xfId="4" applyNumberFormat="1" applyFont="1" applyBorder="1" applyAlignment="1">
      <alignment horizontal="left"/>
    </xf>
    <xf numFmtId="178" fontId="2" fillId="0" borderId="13" xfId="0" applyFont="1" applyBorder="1"/>
    <xf numFmtId="178" fontId="6" fillId="0" borderId="4" xfId="0" applyFont="1" applyBorder="1" applyAlignment="1">
      <alignment horizontal="center"/>
    </xf>
    <xf numFmtId="178" fontId="6" fillId="0" borderId="0" xfId="0" applyFont="1" applyBorder="1"/>
    <xf numFmtId="176" fontId="2" fillId="0" borderId="0" xfId="29" applyFont="1" applyBorder="1" applyAlignment="1"/>
    <xf numFmtId="10" fontId="6" fillId="0" borderId="0" xfId="4" applyNumberFormat="1" applyFont="1" applyBorder="1" applyAlignment="1">
      <alignment horizontal="left"/>
    </xf>
    <xf numFmtId="178" fontId="2" fillId="0" borderId="7" xfId="0" applyFont="1" applyBorder="1"/>
    <xf numFmtId="178" fontId="2" fillId="0" borderId="4" xfId="0" applyFont="1" applyBorder="1" applyAlignment="1">
      <alignment horizontal="center"/>
    </xf>
    <xf numFmtId="178" fontId="2" fillId="0" borderId="0" xfId="0" applyFont="1" applyBorder="1" applyAlignment="1">
      <alignment horizontal="center"/>
    </xf>
    <xf numFmtId="10" fontId="2" fillId="0" borderId="0" xfId="4" applyNumberFormat="1" applyFont="1" applyBorder="1" applyAlignment="1">
      <alignment horizontal="right"/>
    </xf>
    <xf numFmtId="178" fontId="2" fillId="0" borderId="7" xfId="0" applyFont="1" applyBorder="1" applyAlignment="1">
      <alignment horizontal="left"/>
    </xf>
    <xf numFmtId="10" fontId="2" fillId="0" borderId="0" xfId="4" applyNumberFormat="1" applyFont="1" applyBorder="1" applyAlignment="1"/>
    <xf numFmtId="10" fontId="6" fillId="0" borderId="7" xfId="4" applyNumberFormat="1" applyFont="1" applyBorder="1" applyAlignment="1">
      <alignment horizontal="right"/>
    </xf>
    <xf numFmtId="178" fontId="2" fillId="0" borderId="4" xfId="0" applyFont="1" applyBorder="1" applyAlignment="1">
      <alignment horizontal="right"/>
    </xf>
    <xf numFmtId="178" fontId="7" fillId="0" borderId="4" xfId="0" applyFont="1" applyBorder="1" applyAlignment="1">
      <alignment horizontal="center"/>
    </xf>
    <xf numFmtId="178" fontId="6" fillId="0" borderId="0" xfId="0" applyFont="1" applyBorder="1" applyAlignment="1"/>
    <xf numFmtId="176" fontId="6" fillId="0" borderId="7" xfId="29" applyFont="1" applyBorder="1" applyAlignment="1">
      <alignment horizontal="right"/>
    </xf>
    <xf numFmtId="178" fontId="2" fillId="0" borderId="14" xfId="0" applyFont="1" applyBorder="1" applyAlignment="1">
      <alignment horizontal="center"/>
    </xf>
    <xf numFmtId="178" fontId="2" fillId="0" borderId="15" xfId="0" applyFont="1" applyBorder="1" applyAlignment="1">
      <alignment horizontal="center"/>
    </xf>
    <xf numFmtId="176" fontId="2" fillId="0" borderId="15" xfId="29" applyFont="1" applyBorder="1" applyAlignment="1"/>
    <xf numFmtId="10" fontId="2" fillId="0" borderId="15" xfId="4" applyNumberFormat="1" applyFont="1" applyBorder="1" applyAlignment="1"/>
    <xf numFmtId="176" fontId="6" fillId="0" borderId="16" xfId="29" applyFont="1" applyBorder="1" applyAlignment="1">
      <alignment horizontal="right"/>
    </xf>
    <xf numFmtId="178" fontId="3" fillId="0" borderId="0" xfId="0" applyFont="1" applyFill="1" applyBorder="1" applyAlignment="1" applyProtection="1">
      <alignment horizontal="left" vertical="center"/>
    </xf>
    <xf numFmtId="178" fontId="2" fillId="0" borderId="0" xfId="0" applyFont="1" applyBorder="1"/>
    <xf numFmtId="178" fontId="2" fillId="0" borderId="17" xfId="0" applyFont="1" applyBorder="1" applyAlignment="1">
      <alignment horizontal="center"/>
    </xf>
    <xf numFmtId="178" fontId="2" fillId="0" borderId="18" xfId="0" applyFont="1" applyBorder="1" applyAlignment="1">
      <alignment horizontal="center"/>
    </xf>
    <xf numFmtId="176" fontId="2" fillId="0" borderId="18" xfId="29" applyFont="1" applyBorder="1" applyAlignment="1"/>
    <xf numFmtId="10" fontId="2" fillId="0" borderId="18" xfId="4" applyNumberFormat="1" applyFont="1" applyBorder="1" applyAlignment="1"/>
    <xf numFmtId="176" fontId="6" fillId="0" borderId="19" xfId="29" applyFont="1" applyBorder="1" applyAlignment="1">
      <alignment horizontal="right"/>
    </xf>
    <xf numFmtId="0" fontId="8" fillId="2" borderId="20" xfId="29" applyNumberFormat="1" applyFont="1" applyFill="1" applyBorder="1" applyAlignment="1">
      <alignment horizontal="centerContinuous" vertical="center"/>
    </xf>
    <xf numFmtId="0" fontId="8" fillId="2" borderId="21" xfId="29" applyNumberFormat="1" applyFont="1" applyFill="1" applyBorder="1" applyAlignment="1">
      <alignment horizontal="centerContinuous" vertical="center"/>
    </xf>
    <xf numFmtId="10" fontId="8" fillId="2" borderId="22" xfId="4" applyNumberFormat="1" applyFont="1" applyFill="1" applyBorder="1" applyAlignment="1">
      <alignment horizontal="right" vertical="center"/>
    </xf>
    <xf numFmtId="178" fontId="2" fillId="0" borderId="0" xfId="0" applyFont="1" applyAlignment="1">
      <alignment horizontal="center"/>
    </xf>
    <xf numFmtId="178" fontId="2" fillId="0" borderId="0" xfId="0" applyFont="1" applyAlignment="1"/>
    <xf numFmtId="10" fontId="2" fillId="0" borderId="0" xfId="4" applyNumberFormat="1" applyFont="1"/>
    <xf numFmtId="178" fontId="6" fillId="0" borderId="0" xfId="0" applyFont="1" applyAlignment="1">
      <alignment horizontal="centerContinuous"/>
    </xf>
    <xf numFmtId="0" fontId="4" fillId="0" borderId="12" xfId="0" applyNumberFormat="1" applyFont="1" applyBorder="1"/>
    <xf numFmtId="0" fontId="4" fillId="0" borderId="5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justify"/>
    </xf>
    <xf numFmtId="49" fontId="4" fillId="0" borderId="7" xfId="0" applyNumberFormat="1" applyFont="1" applyBorder="1" applyAlignment="1">
      <alignment horizontal="left" vertical="justify"/>
    </xf>
    <xf numFmtId="17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justify"/>
    </xf>
    <xf numFmtId="49" fontId="4" fillId="0" borderId="10" xfId="0" applyNumberFormat="1" applyFont="1" applyBorder="1" applyAlignment="1">
      <alignment horizontal="left" vertical="justify"/>
    </xf>
    <xf numFmtId="0" fontId="5" fillId="0" borderId="0" xfId="0" applyNumberFormat="1" applyFont="1"/>
    <xf numFmtId="178" fontId="6" fillId="2" borderId="1" xfId="0" applyFont="1" applyFill="1" applyBorder="1" applyAlignment="1">
      <alignment horizontal="center" vertical="center"/>
    </xf>
    <xf numFmtId="178" fontId="6" fillId="2" borderId="2" xfId="0" applyFont="1" applyFill="1" applyBorder="1" applyAlignment="1">
      <alignment horizontal="center" vertical="center"/>
    </xf>
    <xf numFmtId="178" fontId="6" fillId="2" borderId="2" xfId="0" applyFont="1" applyFill="1" applyBorder="1" applyAlignment="1">
      <alignment horizontal="centerContinuous" vertical="center"/>
    </xf>
    <xf numFmtId="178" fontId="6" fillId="2" borderId="3" xfId="0" applyFont="1" applyFill="1" applyBorder="1" applyAlignment="1">
      <alignment horizontal="centerContinuous" vertical="center"/>
    </xf>
    <xf numFmtId="178" fontId="2" fillId="0" borderId="0" xfId="0" applyFont="1" applyAlignment="1">
      <alignment horizontal="center" vertical="center"/>
    </xf>
    <xf numFmtId="178" fontId="2" fillId="0" borderId="24" xfId="0" applyFont="1" applyBorder="1" applyAlignment="1" applyProtection="1">
      <alignment horizontal="center" vertical="center"/>
      <protection locked="0"/>
    </xf>
    <xf numFmtId="0" fontId="2" fillId="0" borderId="24" xfId="49" applyFont="1" applyBorder="1"/>
    <xf numFmtId="10" fontId="2" fillId="0" borderId="24" xfId="4" applyNumberFormat="1" applyFont="1" applyBorder="1" applyAlignment="1">
      <alignment horizontal="centerContinuous"/>
    </xf>
    <xf numFmtId="178" fontId="2" fillId="0" borderId="0" xfId="0" applyFont="1" applyAlignment="1">
      <alignment vertical="center"/>
    </xf>
    <xf numFmtId="178" fontId="2" fillId="0" borderId="25" xfId="0" applyFont="1" applyBorder="1" applyAlignment="1" applyProtection="1">
      <alignment horizontal="center" vertical="center"/>
      <protection locked="0"/>
    </xf>
    <xf numFmtId="0" fontId="2" fillId="0" borderId="25" xfId="49" applyFont="1" applyBorder="1"/>
    <xf numFmtId="10" fontId="2" fillId="0" borderId="25" xfId="4" applyNumberFormat="1" applyFont="1" applyBorder="1" applyAlignment="1">
      <alignment horizontal="centerContinuous"/>
    </xf>
    <xf numFmtId="0" fontId="6" fillId="3" borderId="1" xfId="49" applyFont="1" applyFill="1" applyBorder="1" applyAlignment="1">
      <alignment horizontal="centerContinuous"/>
    </xf>
    <xf numFmtId="0" fontId="6" fillId="3" borderId="3" xfId="49" applyFont="1" applyFill="1" applyBorder="1" applyAlignment="1">
      <alignment horizontal="centerContinuous"/>
    </xf>
    <xf numFmtId="10" fontId="6" fillId="3" borderId="26" xfId="4" applyNumberFormat="1" applyFont="1" applyFill="1" applyBorder="1" applyAlignment="1">
      <alignment horizontal="centerContinuous"/>
    </xf>
    <xf numFmtId="178" fontId="9" fillId="0" borderId="0" xfId="0" applyFont="1" applyAlignment="1"/>
    <xf numFmtId="178" fontId="9" fillId="0" borderId="0" xfId="0" applyFont="1"/>
    <xf numFmtId="178" fontId="10" fillId="0" borderId="0" xfId="0" applyFont="1" applyBorder="1"/>
    <xf numFmtId="178" fontId="10" fillId="0" borderId="0" xfId="0" applyFont="1"/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178" fontId="9" fillId="3" borderId="1" xfId="0" applyFont="1" applyFill="1" applyBorder="1" applyAlignment="1">
      <alignment horizontal="centerContinuous"/>
    </xf>
    <xf numFmtId="178" fontId="9" fillId="3" borderId="2" xfId="0" applyFont="1" applyFill="1" applyBorder="1" applyAlignment="1">
      <alignment horizontal="centerContinuous"/>
    </xf>
    <xf numFmtId="178" fontId="9" fillId="4" borderId="26" xfId="0" applyFont="1" applyFill="1" applyBorder="1"/>
    <xf numFmtId="178" fontId="9" fillId="4" borderId="1" xfId="0" applyFont="1" applyFill="1" applyBorder="1" applyAlignment="1">
      <alignment horizontal="left"/>
    </xf>
    <xf numFmtId="178" fontId="9" fillId="4" borderId="2" xfId="0" applyFont="1" applyFill="1" applyBorder="1" applyAlignment="1">
      <alignment horizontal="center"/>
    </xf>
    <xf numFmtId="178" fontId="9" fillId="4" borderId="2" xfId="0" applyFont="1" applyFill="1" applyBorder="1" applyAlignment="1">
      <alignment horizontal="left"/>
    </xf>
    <xf numFmtId="49" fontId="10" fillId="0" borderId="0" xfId="0" applyNumberFormat="1" applyFont="1"/>
    <xf numFmtId="49" fontId="9" fillId="4" borderId="27" xfId="0" applyNumberFormat="1" applyFont="1" applyFill="1" applyBorder="1" applyAlignment="1">
      <alignment horizontal="centerContinuous" vertical="center"/>
    </xf>
    <xf numFmtId="49" fontId="9" fillId="4" borderId="28" xfId="0" applyNumberFormat="1" applyFont="1" applyFill="1" applyBorder="1" applyAlignment="1">
      <alignment horizontal="centerContinuous" vertical="center"/>
    </xf>
    <xf numFmtId="4" fontId="9" fillId="4" borderId="23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Continuous" vertical="center"/>
    </xf>
    <xf numFmtId="4" fontId="9" fillId="4" borderId="26" xfId="0" applyNumberFormat="1" applyFont="1" applyFill="1" applyBorder="1" applyAlignment="1">
      <alignment horizontal="center" vertical="center"/>
    </xf>
    <xf numFmtId="178" fontId="10" fillId="4" borderId="26" xfId="0" applyFont="1" applyFill="1" applyBorder="1" applyAlignment="1">
      <alignment horizontal="center" vertical="center"/>
    </xf>
    <xf numFmtId="178" fontId="10" fillId="4" borderId="29" xfId="0" applyFont="1" applyFill="1" applyBorder="1" applyAlignment="1">
      <alignment horizontal="centerContinuous" vertical="center"/>
    </xf>
    <xf numFmtId="178" fontId="10" fillId="4" borderId="30" xfId="0" applyFont="1" applyFill="1" applyBorder="1" applyAlignment="1">
      <alignment horizontal="centerContinuous" vertical="center"/>
    </xf>
    <xf numFmtId="178" fontId="10" fillId="4" borderId="11" xfId="0" applyFont="1" applyFill="1" applyBorder="1" applyAlignment="1">
      <alignment horizontal="center" vertical="center"/>
    </xf>
    <xf numFmtId="178" fontId="10" fillId="4" borderId="10" xfId="0" applyFont="1" applyFill="1" applyBorder="1" applyAlignment="1">
      <alignment horizontal="centerContinuous" vertical="center"/>
    </xf>
    <xf numFmtId="49" fontId="10" fillId="0" borderId="31" xfId="0" applyNumberFormat="1" applyFont="1" applyBorder="1" applyAlignment="1">
      <alignment horizontal="center"/>
    </xf>
    <xf numFmtId="178" fontId="10" fillId="0" borderId="32" xfId="0" applyFont="1" applyBorder="1" applyAlignment="1">
      <alignment vertical="center" wrapText="1"/>
    </xf>
    <xf numFmtId="40" fontId="10" fillId="0" borderId="24" xfId="1" applyFont="1" applyBorder="1" applyAlignment="1">
      <alignment horizontal="center"/>
    </xf>
    <xf numFmtId="10" fontId="10" fillId="0" borderId="33" xfId="4" applyNumberFormat="1" applyFont="1" applyFill="1" applyBorder="1" applyAlignment="1">
      <alignment horizontal="right"/>
    </xf>
    <xf numFmtId="40" fontId="10" fillId="5" borderId="34" xfId="10" applyNumberFormat="1" applyFont="1" applyFill="1" applyBorder="1" applyAlignment="1">
      <alignment horizontal="right"/>
    </xf>
    <xf numFmtId="10" fontId="10" fillId="5" borderId="33" xfId="4" applyNumberFormat="1" applyFont="1" applyFill="1" applyBorder="1" applyAlignment="1">
      <alignment horizontal="right"/>
    </xf>
    <xf numFmtId="49" fontId="10" fillId="0" borderId="35" xfId="0" applyNumberFormat="1" applyFont="1" applyBorder="1" applyAlignment="1">
      <alignment horizontal="center"/>
    </xf>
    <xf numFmtId="178" fontId="10" fillId="0" borderId="36" xfId="0" applyFont="1" applyBorder="1" applyAlignment="1">
      <alignment vertical="center" wrapText="1"/>
    </xf>
    <xf numFmtId="40" fontId="10" fillId="0" borderId="25" xfId="1" applyFont="1" applyBorder="1" applyAlignment="1">
      <alignment horizontal="center"/>
    </xf>
    <xf numFmtId="10" fontId="10" fillId="0" borderId="37" xfId="4" applyNumberFormat="1" applyFont="1" applyFill="1" applyBorder="1" applyAlignment="1">
      <alignment horizontal="right"/>
    </xf>
    <xf numFmtId="40" fontId="10" fillId="5" borderId="38" xfId="4" applyNumberFormat="1" applyFont="1" applyFill="1" applyBorder="1" applyAlignment="1">
      <alignment horizontal="right"/>
    </xf>
    <xf numFmtId="10" fontId="10" fillId="5" borderId="37" xfId="4" applyNumberFormat="1" applyFont="1" applyFill="1" applyBorder="1" applyAlignment="1">
      <alignment horizontal="right"/>
    </xf>
    <xf numFmtId="40" fontId="10" fillId="0" borderId="38" xfId="4" applyNumberFormat="1" applyFont="1" applyFill="1" applyBorder="1" applyAlignment="1">
      <alignment horizontal="right"/>
    </xf>
    <xf numFmtId="4" fontId="10" fillId="6" borderId="25" xfId="0" applyNumberFormat="1" applyFont="1" applyFill="1" applyBorder="1" applyAlignment="1">
      <alignment horizontal="center" vertical="center"/>
    </xf>
    <xf numFmtId="40" fontId="10" fillId="6" borderId="38" xfId="4" applyNumberFormat="1" applyFont="1" applyFill="1" applyBorder="1" applyAlignment="1">
      <alignment horizontal="right"/>
    </xf>
    <xf numFmtId="10" fontId="10" fillId="6" borderId="37" xfId="4" applyNumberFormat="1" applyFont="1" applyFill="1" applyBorder="1" applyAlignment="1">
      <alignment horizontal="right"/>
    </xf>
    <xf numFmtId="40" fontId="10" fillId="6" borderId="25" xfId="1" applyFont="1" applyFill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178" fontId="10" fillId="0" borderId="40" xfId="0" applyFont="1" applyBorder="1" applyAlignment="1">
      <alignment vertical="center" wrapText="1"/>
    </xf>
    <xf numFmtId="40" fontId="10" fillId="6" borderId="41" xfId="1" applyFont="1" applyFill="1" applyBorder="1" applyAlignment="1">
      <alignment horizontal="center"/>
    </xf>
    <xf numFmtId="40" fontId="10" fillId="6" borderId="42" xfId="4" applyNumberFormat="1" applyFont="1" applyFill="1" applyBorder="1" applyAlignment="1">
      <alignment horizontal="right"/>
    </xf>
    <xf numFmtId="10" fontId="10" fillId="6" borderId="43" xfId="4" applyNumberFormat="1" applyFont="1" applyFill="1" applyBorder="1" applyAlignment="1">
      <alignment horizontal="right"/>
    </xf>
    <xf numFmtId="49" fontId="10" fillId="0" borderId="44" xfId="0" applyNumberFormat="1" applyFont="1" applyBorder="1" applyAlignment="1">
      <alignment horizontal="center"/>
    </xf>
    <xf numFmtId="178" fontId="10" fillId="0" borderId="45" xfId="0" applyFont="1" applyBorder="1" applyAlignment="1">
      <alignment vertical="center" wrapText="1"/>
    </xf>
    <xf numFmtId="40" fontId="10" fillId="6" borderId="46" xfId="1" applyFont="1" applyFill="1" applyBorder="1" applyAlignment="1">
      <alignment horizontal="center"/>
    </xf>
    <xf numFmtId="40" fontId="10" fillId="6" borderId="47" xfId="4" applyNumberFormat="1" applyFont="1" applyFill="1" applyBorder="1" applyAlignment="1">
      <alignment horizontal="right"/>
    </xf>
    <xf numFmtId="10" fontId="10" fillId="6" borderId="48" xfId="4" applyNumberFormat="1" applyFont="1" applyFill="1" applyBorder="1" applyAlignment="1">
      <alignment horizontal="right"/>
    </xf>
    <xf numFmtId="178" fontId="9" fillId="4" borderId="31" xfId="0" applyFont="1" applyFill="1" applyBorder="1"/>
    <xf numFmtId="40" fontId="9" fillId="4" borderId="49" xfId="1" applyFont="1" applyFill="1" applyBorder="1"/>
    <xf numFmtId="4" fontId="9" fillId="4" borderId="50" xfId="0" applyNumberFormat="1" applyFont="1" applyFill="1" applyBorder="1" applyAlignment="1">
      <alignment horizontal="center"/>
    </xf>
    <xf numFmtId="10" fontId="9" fillId="4" borderId="33" xfId="4" applyNumberFormat="1" applyFont="1" applyFill="1" applyBorder="1" applyAlignment="1">
      <alignment horizontal="right"/>
    </xf>
    <xf numFmtId="40" fontId="9" fillId="4" borderId="34" xfId="4" applyNumberFormat="1" applyFont="1" applyFill="1" applyBorder="1" applyAlignment="1">
      <alignment horizontal="right"/>
    </xf>
    <xf numFmtId="178" fontId="9" fillId="4" borderId="51" xfId="0" applyFont="1" applyFill="1" applyBorder="1"/>
    <xf numFmtId="40" fontId="9" fillId="4" borderId="52" xfId="1" applyFont="1" applyFill="1" applyBorder="1"/>
    <xf numFmtId="4" fontId="9" fillId="4" borderId="0" xfId="0" applyNumberFormat="1" applyFont="1" applyFill="1" applyBorder="1" applyAlignment="1">
      <alignment horizontal="center"/>
    </xf>
    <xf numFmtId="10" fontId="9" fillId="4" borderId="7" xfId="4" applyNumberFormat="1" applyFont="1" applyFill="1" applyBorder="1" applyAlignment="1">
      <alignment horizontal="right"/>
    </xf>
    <xf numFmtId="40" fontId="9" fillId="4" borderId="53" xfId="4" applyNumberFormat="1" applyFont="1" applyFill="1" applyBorder="1" applyAlignment="1">
      <alignment horizontal="right"/>
    </xf>
    <xf numFmtId="178" fontId="9" fillId="4" borderId="29" xfId="0" applyFont="1" applyFill="1" applyBorder="1"/>
    <xf numFmtId="40" fontId="9" fillId="4" borderId="54" xfId="1" applyFont="1" applyFill="1" applyBorder="1"/>
    <xf numFmtId="4" fontId="9" fillId="4" borderId="9" xfId="0" applyNumberFormat="1" applyFont="1" applyFill="1" applyBorder="1" applyAlignment="1">
      <alignment horizontal="center"/>
    </xf>
    <xf numFmtId="10" fontId="9" fillId="4" borderId="10" xfId="4" applyNumberFormat="1" applyFont="1" applyFill="1" applyBorder="1" applyAlignment="1">
      <alignment horizontal="right"/>
    </xf>
    <xf numFmtId="40" fontId="9" fillId="4" borderId="55" xfId="4" applyNumberFormat="1" applyFont="1" applyFill="1" applyBorder="1" applyAlignment="1">
      <alignment horizontal="right"/>
    </xf>
    <xf numFmtId="178" fontId="9" fillId="0" borderId="0" xfId="0" applyFont="1" applyBorder="1"/>
    <xf numFmtId="40" fontId="9" fillId="0" borderId="52" xfId="1" applyFont="1" applyBorder="1"/>
    <xf numFmtId="4" fontId="9" fillId="0" borderId="0" xfId="0" applyNumberFormat="1" applyFont="1" applyBorder="1" applyAlignment="1">
      <alignment horizontal="center"/>
    </xf>
    <xf numFmtId="10" fontId="9" fillId="0" borderId="0" xfId="4" applyNumberFormat="1" applyFont="1" applyBorder="1" applyAlignment="1">
      <alignment horizontal="right"/>
    </xf>
    <xf numFmtId="40" fontId="10" fillId="0" borderId="56" xfId="1" applyFont="1" applyBorder="1"/>
    <xf numFmtId="4" fontId="10" fillId="0" borderId="0" xfId="0" applyNumberFormat="1" applyFont="1" applyBorder="1" applyAlignment="1">
      <alignment horizontal="center"/>
    </xf>
    <xf numFmtId="10" fontId="10" fillId="0" borderId="0" xfId="4" applyNumberFormat="1" applyFont="1" applyBorder="1" applyAlignment="1">
      <alignment horizontal="right"/>
    </xf>
    <xf numFmtId="4" fontId="9" fillId="0" borderId="34" xfId="0" applyNumberFormat="1" applyFont="1" applyBorder="1" applyAlignment="1">
      <alignment horizontal="center" vertical="center" wrapText="1"/>
    </xf>
    <xf numFmtId="178" fontId="10" fillId="0" borderId="57" xfId="0" applyFont="1" applyBorder="1" applyAlignment="1"/>
    <xf numFmtId="178" fontId="9" fillId="0" borderId="58" xfId="0" applyFont="1" applyBorder="1" applyAlignment="1">
      <alignment horizontal="center" vertical="center" wrapText="1"/>
    </xf>
    <xf numFmtId="178" fontId="9" fillId="0" borderId="59" xfId="0" applyFont="1" applyBorder="1" applyAlignment="1">
      <alignment horizontal="center" vertical="center" wrapText="1"/>
    </xf>
    <xf numFmtId="178" fontId="9" fillId="0" borderId="60" xfId="0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/>
    </xf>
    <xf numFmtId="178" fontId="10" fillId="0" borderId="61" xfId="0" applyFont="1" applyBorder="1" applyAlignment="1"/>
    <xf numFmtId="40" fontId="10" fillId="0" borderId="61" xfId="1" applyFont="1" applyBorder="1" applyAlignment="1">
      <alignment horizontal="centerContinuous" vertical="center" wrapText="1"/>
    </xf>
    <xf numFmtId="40" fontId="10" fillId="0" borderId="62" xfId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178" fontId="10" fillId="0" borderId="63" xfId="0" applyFont="1" applyBorder="1" applyAlignment="1"/>
    <xf numFmtId="40" fontId="10" fillId="0" borderId="63" xfId="1" applyFont="1" applyBorder="1" applyAlignment="1">
      <alignment horizontal="centerContinuous" vertical="center" wrapText="1"/>
    </xf>
    <xf numFmtId="40" fontId="10" fillId="0" borderId="64" xfId="1" applyFont="1" applyBorder="1" applyAlignment="1">
      <alignment horizontal="center"/>
    </xf>
    <xf numFmtId="178" fontId="10" fillId="0" borderId="0" xfId="0" applyFont="1" applyAlignment="1">
      <alignment horizontal="center"/>
    </xf>
    <xf numFmtId="40" fontId="10" fillId="0" borderId="0" xfId="1" applyFont="1"/>
    <xf numFmtId="40" fontId="10" fillId="0" borderId="0" xfId="1" applyFont="1" applyAlignment="1">
      <alignment horizontal="left"/>
    </xf>
    <xf numFmtId="40" fontId="10" fillId="5" borderId="42" xfId="4" applyNumberFormat="1" applyFont="1" applyFill="1" applyBorder="1" applyAlignment="1">
      <alignment horizontal="right"/>
    </xf>
    <xf numFmtId="10" fontId="10" fillId="5" borderId="43" xfId="4" applyNumberFormat="1" applyFont="1" applyFill="1" applyBorder="1" applyAlignment="1">
      <alignment horizontal="right"/>
    </xf>
    <xf numFmtId="40" fontId="10" fillId="5" borderId="47" xfId="4" applyNumberFormat="1" applyFont="1" applyFill="1" applyBorder="1" applyAlignment="1">
      <alignment horizontal="right"/>
    </xf>
    <xf numFmtId="10" fontId="10" fillId="5" borderId="48" xfId="4" applyNumberFormat="1" applyFont="1" applyFill="1" applyBorder="1" applyAlignment="1">
      <alignment horizontal="right"/>
    </xf>
    <xf numFmtId="10" fontId="10" fillId="0" borderId="0" xfId="0" applyNumberFormat="1" applyFont="1"/>
    <xf numFmtId="10" fontId="10" fillId="0" borderId="0" xfId="1" applyNumberFormat="1" applyFont="1"/>
    <xf numFmtId="180" fontId="10" fillId="0" borderId="0" xfId="4" applyNumberFormat="1" applyFont="1"/>
    <xf numFmtId="40" fontId="9" fillId="0" borderId="0" xfId="1" applyFont="1"/>
    <xf numFmtId="10" fontId="9" fillId="0" borderId="0" xfId="1" applyNumberFormat="1" applyFont="1"/>
    <xf numFmtId="178" fontId="11" fillId="0" borderId="0" xfId="0" applyFont="1"/>
    <xf numFmtId="178" fontId="12" fillId="0" borderId="0" xfId="0" applyFont="1" applyAlignment="1">
      <alignment horizontal="left"/>
    </xf>
    <xf numFmtId="178" fontId="12" fillId="0" borderId="0" xfId="0" applyFont="1"/>
    <xf numFmtId="178" fontId="12" fillId="0" borderId="0" xfId="0" applyFont="1" applyAlignment="1">
      <alignment horizontal="center"/>
    </xf>
    <xf numFmtId="40" fontId="12" fillId="0" borderId="0" xfId="1" applyFont="1"/>
    <xf numFmtId="178" fontId="11" fillId="3" borderId="65" xfId="0" applyFont="1" applyFill="1" applyBorder="1" applyAlignment="1">
      <alignment horizontal="centerContinuous" vertical="center"/>
    </xf>
    <xf numFmtId="178" fontId="11" fillId="3" borderId="66" xfId="0" applyFont="1" applyFill="1" applyBorder="1" applyAlignment="1">
      <alignment horizontal="centerContinuous" vertical="center"/>
    </xf>
    <xf numFmtId="178" fontId="11" fillId="3" borderId="67" xfId="0" applyFont="1" applyFill="1" applyBorder="1" applyAlignment="1">
      <alignment horizontal="center" vertical="center"/>
    </xf>
    <xf numFmtId="49" fontId="6" fillId="7" borderId="68" xfId="0" applyNumberFormat="1" applyFont="1" applyFill="1" applyBorder="1" applyAlignment="1">
      <alignment horizontal="center" vertical="center"/>
    </xf>
    <xf numFmtId="178" fontId="6" fillId="7" borderId="69" xfId="0" applyFont="1" applyFill="1" applyBorder="1" applyAlignment="1">
      <alignment horizontal="left" vertical="center"/>
    </xf>
    <xf numFmtId="178" fontId="6" fillId="7" borderId="70" xfId="0" applyFont="1" applyFill="1" applyBorder="1" applyAlignment="1">
      <alignment horizontal="left" vertical="center"/>
    </xf>
    <xf numFmtId="178" fontId="6" fillId="7" borderId="71" xfId="0" applyFont="1" applyFill="1" applyBorder="1" applyAlignment="1">
      <alignment horizontal="center" vertical="center"/>
    </xf>
    <xf numFmtId="49" fontId="6" fillId="7" borderId="72" xfId="0" applyNumberFormat="1" applyFont="1" applyFill="1" applyBorder="1" applyAlignment="1">
      <alignment horizontal="center" vertical="center"/>
    </xf>
    <xf numFmtId="178" fontId="6" fillId="7" borderId="73" xfId="0" applyFont="1" applyFill="1" applyBorder="1" applyAlignment="1">
      <alignment horizontal="left" vertical="center"/>
    </xf>
    <xf numFmtId="178" fontId="6" fillId="7" borderId="74" xfId="0" applyFont="1" applyFill="1" applyBorder="1" applyAlignment="1">
      <alignment horizontal="left" vertical="center"/>
    </xf>
    <xf numFmtId="178" fontId="6" fillId="7" borderId="75" xfId="0" applyFont="1" applyFill="1" applyBorder="1" applyAlignment="1">
      <alignment horizontal="center" vertical="center"/>
    </xf>
    <xf numFmtId="178" fontId="11" fillId="0" borderId="0" xfId="0" applyFont="1" applyAlignment="1">
      <alignment horizontal="center"/>
    </xf>
    <xf numFmtId="178" fontId="11" fillId="0" borderId="26" xfId="0" applyFont="1" applyBorder="1" applyAlignment="1">
      <alignment horizontal="center"/>
    </xf>
    <xf numFmtId="178" fontId="12" fillId="8" borderId="76" xfId="0" applyFont="1" applyFill="1" applyBorder="1" applyAlignment="1">
      <alignment horizontal="left"/>
    </xf>
    <xf numFmtId="178" fontId="12" fillId="8" borderId="77" xfId="0" applyFont="1" applyFill="1" applyBorder="1"/>
    <xf numFmtId="40" fontId="12" fillId="8" borderId="77" xfId="1" applyFont="1" applyFill="1" applyBorder="1"/>
    <xf numFmtId="10" fontId="12" fillId="8" borderId="78" xfId="57" applyNumberFormat="1" applyFont="1" applyFill="1" applyBorder="1" applyAlignment="1">
      <alignment horizontal="center"/>
    </xf>
    <xf numFmtId="178" fontId="12" fillId="0" borderId="76" xfId="0" applyFont="1" applyBorder="1" applyAlignment="1">
      <alignment horizontal="left"/>
    </xf>
    <xf numFmtId="178" fontId="12" fillId="0" borderId="77" xfId="0" applyFont="1" applyBorder="1"/>
    <xf numFmtId="40" fontId="12" fillId="0" borderId="77" xfId="1" applyFont="1" applyBorder="1"/>
    <xf numFmtId="10" fontId="12" fillId="0" borderId="78" xfId="57" applyNumberFormat="1" applyFont="1" applyBorder="1" applyAlignment="1">
      <alignment horizontal="center"/>
    </xf>
    <xf numFmtId="40" fontId="11" fillId="0" borderId="0" xfId="1" applyFont="1"/>
    <xf numFmtId="178" fontId="12" fillId="0" borderId="77" xfId="0" applyFont="1" applyBorder="1" applyAlignment="1">
      <alignment vertical="justify"/>
    </xf>
    <xf numFmtId="178" fontId="11" fillId="0" borderId="26" xfId="0" applyFont="1" applyBorder="1" applyAlignment="1">
      <alignment horizontal="left"/>
    </xf>
    <xf numFmtId="178" fontId="11" fillId="0" borderId="26" xfId="0" applyFont="1" applyBorder="1"/>
    <xf numFmtId="40" fontId="11" fillId="0" borderId="26" xfId="1" applyFont="1" applyBorder="1"/>
    <xf numFmtId="10" fontId="11" fillId="0" borderId="26" xfId="1" applyNumberFormat="1" applyFont="1" applyBorder="1" applyAlignment="1">
      <alignment horizontal="center"/>
    </xf>
    <xf numFmtId="178" fontId="12" fillId="0" borderId="26" xfId="0" applyFont="1" applyBorder="1" applyAlignment="1">
      <alignment horizontal="left"/>
    </xf>
    <xf numFmtId="178" fontId="12" fillId="0" borderId="26" xfId="0" applyFont="1" applyBorder="1"/>
    <xf numFmtId="178" fontId="12" fillId="0" borderId="26" xfId="0" applyFont="1" applyBorder="1" applyAlignment="1">
      <alignment horizontal="center"/>
    </xf>
    <xf numFmtId="178" fontId="12" fillId="9" borderId="26" xfId="0" applyFont="1" applyFill="1" applyBorder="1" applyAlignment="1">
      <alignment horizontal="left"/>
    </xf>
    <xf numFmtId="178" fontId="12" fillId="9" borderId="26" xfId="0" applyFont="1" applyFill="1" applyBorder="1"/>
    <xf numFmtId="40" fontId="11" fillId="9" borderId="26" xfId="1" applyFont="1" applyFill="1" applyBorder="1"/>
    <xf numFmtId="178" fontId="12" fillId="9" borderId="26" xfId="0" applyFont="1" applyFill="1" applyBorder="1" applyAlignment="1">
      <alignment horizontal="center"/>
    </xf>
    <xf numFmtId="178" fontId="13" fillId="0" borderId="0" xfId="0" applyFont="1"/>
    <xf numFmtId="49" fontId="14" fillId="0" borderId="0" xfId="0" applyNumberFormat="1" applyFont="1" applyAlignment="1">
      <alignment horizontal="center"/>
    </xf>
    <xf numFmtId="178" fontId="14" fillId="0" borderId="0" xfId="0" applyFont="1" applyAlignment="1">
      <alignment horizontal="left"/>
    </xf>
    <xf numFmtId="178" fontId="14" fillId="0" borderId="0" xfId="0" applyFont="1" applyAlignment="1">
      <alignment horizontal="center"/>
    </xf>
    <xf numFmtId="40" fontId="14" fillId="0" borderId="0" xfId="1" applyFont="1"/>
    <xf numFmtId="178" fontId="14" fillId="0" borderId="0" xfId="0" applyFont="1"/>
    <xf numFmtId="49" fontId="13" fillId="3" borderId="69" xfId="0" applyNumberFormat="1" applyFont="1" applyFill="1" applyBorder="1" applyAlignment="1">
      <alignment horizontal="centerContinuous" vertical="center"/>
    </xf>
    <xf numFmtId="49" fontId="13" fillId="3" borderId="70" xfId="0" applyNumberFormat="1" applyFont="1" applyFill="1" applyBorder="1" applyAlignment="1">
      <alignment horizontal="centerContinuous" vertical="center"/>
    </xf>
    <xf numFmtId="49" fontId="14" fillId="3" borderId="70" xfId="0" applyNumberFormat="1" applyFont="1" applyFill="1" applyBorder="1" applyAlignment="1">
      <alignment horizontal="centerContinuous" vertical="center"/>
    </xf>
    <xf numFmtId="49" fontId="13" fillId="3" borderId="79" xfId="0" applyNumberFormat="1" applyFont="1" applyFill="1" applyBorder="1" applyAlignment="1">
      <alignment horizontal="centerContinuous" vertical="center"/>
    </xf>
    <xf numFmtId="49" fontId="13" fillId="7" borderId="80" xfId="0" applyNumberFormat="1" applyFont="1" applyFill="1" applyBorder="1" applyAlignment="1">
      <alignment horizontal="center"/>
    </xf>
    <xf numFmtId="49" fontId="13" fillId="7" borderId="69" xfId="0" applyNumberFormat="1" applyFont="1" applyFill="1" applyBorder="1" applyAlignment="1">
      <alignment horizontal="center"/>
    </xf>
    <xf numFmtId="178" fontId="13" fillId="7" borderId="69" xfId="0" applyFont="1" applyFill="1" applyBorder="1" applyAlignment="1">
      <alignment horizontal="left"/>
    </xf>
    <xf numFmtId="178" fontId="13" fillId="7" borderId="70" xfId="0" applyFont="1" applyFill="1" applyBorder="1" applyAlignment="1">
      <alignment horizontal="left"/>
    </xf>
    <xf numFmtId="178" fontId="14" fillId="7" borderId="79" xfId="0" applyFont="1" applyFill="1" applyBorder="1" applyAlignment="1">
      <alignment horizontal="left"/>
    </xf>
    <xf numFmtId="40" fontId="13" fillId="7" borderId="77" xfId="1" applyFont="1" applyFill="1" applyBorder="1" applyAlignment="1">
      <alignment horizontal="centerContinuous" vertical="center"/>
    </xf>
    <xf numFmtId="40" fontId="13" fillId="7" borderId="81" xfId="1" applyFont="1" applyFill="1" applyBorder="1" applyAlignment="1">
      <alignment horizontal="centerContinuous" vertical="center"/>
    </xf>
    <xf numFmtId="40" fontId="13" fillId="7" borderId="82" xfId="1" applyFont="1" applyFill="1" applyBorder="1" applyAlignment="1">
      <alignment horizontal="centerContinuous" vertical="center"/>
    </xf>
    <xf numFmtId="40" fontId="14" fillId="0" borderId="0" xfId="1" applyFont="1" applyAlignment="1">
      <alignment horizontal="left"/>
    </xf>
    <xf numFmtId="49" fontId="13" fillId="10" borderId="80" xfId="0" applyNumberFormat="1" applyFont="1" applyFill="1" applyBorder="1" applyAlignment="1">
      <alignment horizontal="center"/>
    </xf>
    <xf numFmtId="178" fontId="13" fillId="10" borderId="80" xfId="0" applyFont="1" applyFill="1" applyBorder="1" applyAlignment="1">
      <alignment horizontal="center"/>
    </xf>
    <xf numFmtId="4" fontId="13" fillId="10" borderId="80" xfId="0" applyNumberFormat="1" applyFont="1" applyFill="1" applyBorder="1" applyAlignment="1">
      <alignment horizontal="center"/>
    </xf>
    <xf numFmtId="4" fontId="14" fillId="10" borderId="80" xfId="0" applyNumberFormat="1" applyFont="1" applyFill="1" applyBorder="1" applyAlignment="1">
      <alignment horizontal="center"/>
    </xf>
    <xf numFmtId="49" fontId="13" fillId="11" borderId="80" xfId="0" applyNumberFormat="1" applyFont="1" applyFill="1" applyBorder="1" applyAlignment="1">
      <alignment horizontal="center"/>
    </xf>
    <xf numFmtId="49" fontId="13" fillId="11" borderId="80" xfId="0" applyNumberFormat="1" applyFont="1" applyFill="1" applyBorder="1"/>
    <xf numFmtId="178" fontId="13" fillId="11" borderId="80" xfId="0" applyFont="1" applyFill="1" applyBorder="1"/>
    <xf numFmtId="4" fontId="13" fillId="11" borderId="80" xfId="0" applyNumberFormat="1" applyFont="1" applyFill="1" applyBorder="1"/>
    <xf numFmtId="4" fontId="14" fillId="11" borderId="80" xfId="0" applyNumberFormat="1" applyFont="1" applyFill="1" applyBorder="1"/>
    <xf numFmtId="49" fontId="14" fillId="0" borderId="83" xfId="0" applyNumberFormat="1" applyFont="1" applyBorder="1" applyAlignment="1">
      <alignment horizontal="center"/>
    </xf>
    <xf numFmtId="49" fontId="14" fillId="0" borderId="83" xfId="0" applyNumberFormat="1" applyFont="1" applyBorder="1"/>
    <xf numFmtId="178" fontId="14" fillId="0" borderId="83" xfId="0" applyFont="1" applyBorder="1" applyAlignment="1">
      <alignment vertical="justify"/>
    </xf>
    <xf numFmtId="178" fontId="14" fillId="0" borderId="83" xfId="0" applyFont="1" applyBorder="1"/>
    <xf numFmtId="4" fontId="14" fillId="0" borderId="83" xfId="0" applyNumberFormat="1" applyFont="1" applyBorder="1"/>
    <xf numFmtId="4" fontId="15" fillId="0" borderId="61" xfId="1" applyNumberFormat="1" applyFont="1" applyBorder="1" applyAlignment="1">
      <alignment vertical="center"/>
    </xf>
    <xf numFmtId="0" fontId="15" fillId="0" borderId="84" xfId="0" applyNumberFormat="1" applyFont="1" applyBorder="1" applyAlignment="1">
      <alignment vertical="center" wrapText="1"/>
    </xf>
    <xf numFmtId="49" fontId="14" fillId="0" borderId="83" xfId="0" applyNumberFormat="1" applyFont="1" applyFill="1" applyBorder="1" applyAlignment="1">
      <alignment horizontal="center"/>
    </xf>
    <xf numFmtId="178" fontId="14" fillId="0" borderId="83" xfId="0" applyFont="1" applyFill="1" applyBorder="1" applyAlignment="1">
      <alignment vertical="justify"/>
    </xf>
    <xf numFmtId="178" fontId="14" fillId="0" borderId="83" xfId="0" applyFont="1" applyFill="1" applyBorder="1"/>
    <xf numFmtId="4" fontId="14" fillId="0" borderId="83" xfId="0" applyNumberFormat="1" applyFont="1" applyFill="1" applyBorder="1"/>
    <xf numFmtId="49" fontId="14" fillId="0" borderId="81" xfId="0" applyNumberFormat="1" applyFont="1" applyBorder="1" applyAlignment="1">
      <alignment horizontal="center"/>
    </xf>
    <xf numFmtId="0" fontId="16" fillId="0" borderId="85" xfId="0" applyNumberFormat="1" applyFont="1" applyBorder="1" applyAlignment="1">
      <alignment horizontal="left" vertical="top" wrapText="1"/>
    </xf>
    <xf numFmtId="0" fontId="16" fillId="0" borderId="84" xfId="0" applyNumberFormat="1" applyFont="1" applyBorder="1" applyAlignment="1">
      <alignment horizontal="left" vertical="top" wrapText="1"/>
    </xf>
    <xf numFmtId="178" fontId="14" fillId="0" borderId="81" xfId="0" applyFont="1" applyBorder="1"/>
    <xf numFmtId="4" fontId="14" fillId="0" borderId="81" xfId="0" applyNumberFormat="1" applyFont="1" applyBorder="1"/>
    <xf numFmtId="4" fontId="16" fillId="0" borderId="84" xfId="0" applyNumberFormat="1" applyFont="1" applyBorder="1" applyAlignment="1">
      <alignment horizontal="right" vertical="top" wrapText="1"/>
    </xf>
    <xf numFmtId="178" fontId="14" fillId="0" borderId="81" xfId="0" applyFont="1" applyBorder="1" applyAlignment="1">
      <alignment vertical="justify"/>
    </xf>
    <xf numFmtId="49" fontId="13" fillId="4" borderId="80" xfId="0" applyNumberFormat="1" applyFont="1" applyFill="1" applyBorder="1" applyAlignment="1">
      <alignment horizontal="center"/>
    </xf>
    <xf numFmtId="49" fontId="13" fillId="4" borderId="80" xfId="0" applyNumberFormat="1" applyFont="1" applyFill="1" applyBorder="1"/>
    <xf numFmtId="178" fontId="13" fillId="4" borderId="80" xfId="0" applyFont="1" applyFill="1" applyBorder="1"/>
    <xf numFmtId="4" fontId="13" fillId="4" borderId="80" xfId="0" applyNumberFormat="1" applyFont="1" applyFill="1" applyBorder="1"/>
    <xf numFmtId="4" fontId="14" fillId="4" borderId="80" xfId="0" applyNumberFormat="1" applyFont="1" applyFill="1" applyBorder="1"/>
    <xf numFmtId="49" fontId="14" fillId="0" borderId="83" xfId="0" applyNumberFormat="1" applyFont="1" applyFill="1" applyBorder="1"/>
    <xf numFmtId="49" fontId="14" fillId="9" borderId="83" xfId="0" applyNumberFormat="1" applyFont="1" applyFill="1" applyBorder="1" applyAlignment="1">
      <alignment horizontal="center"/>
    </xf>
    <xf numFmtId="49" fontId="14" fillId="9" borderId="83" xfId="0" applyNumberFormat="1" applyFont="1" applyFill="1" applyBorder="1"/>
    <xf numFmtId="178" fontId="14" fillId="9" borderId="83" xfId="0" applyFont="1" applyFill="1" applyBorder="1" applyAlignment="1">
      <alignment vertical="justify"/>
    </xf>
    <xf numFmtId="178" fontId="14" fillId="9" borderId="83" xfId="0" applyFont="1" applyFill="1" applyBorder="1"/>
    <xf numFmtId="4" fontId="14" fillId="9" borderId="83" xfId="0" applyNumberFormat="1" applyFont="1" applyFill="1" applyBorder="1"/>
    <xf numFmtId="4" fontId="16" fillId="9" borderId="84" xfId="0" applyNumberFormat="1" applyFont="1" applyFill="1" applyBorder="1" applyAlignment="1">
      <alignment horizontal="right" vertical="top" wrapText="1"/>
    </xf>
    <xf numFmtId="4" fontId="15" fillId="0" borderId="61" xfId="1" applyNumberFormat="1" applyFont="1" applyFill="1" applyBorder="1" applyAlignment="1">
      <alignment vertical="center"/>
    </xf>
    <xf numFmtId="178" fontId="13" fillId="0" borderId="83" xfId="0" applyFont="1" applyBorder="1" applyAlignment="1">
      <alignment vertical="justify"/>
    </xf>
    <xf numFmtId="49" fontId="14" fillId="9" borderId="81" xfId="0" applyNumberFormat="1" applyFont="1" applyFill="1" applyBorder="1" applyAlignment="1">
      <alignment horizontal="center"/>
    </xf>
    <xf numFmtId="4" fontId="14" fillId="9" borderId="81" xfId="0" applyNumberFormat="1" applyFont="1" applyFill="1" applyBorder="1"/>
    <xf numFmtId="49" fontId="14" fillId="0" borderId="86" xfId="0" applyNumberFormat="1" applyFont="1" applyFill="1" applyBorder="1" applyAlignment="1">
      <alignment horizontal="center"/>
    </xf>
    <xf numFmtId="178" fontId="14" fillId="0" borderId="83" xfId="0" applyFont="1" applyFill="1" applyBorder="1" applyAlignment="1">
      <alignment horizontal="center"/>
    </xf>
    <xf numFmtId="178" fontId="14" fillId="9" borderId="83" xfId="0" applyFont="1" applyFill="1" applyBorder="1" applyAlignment="1">
      <alignment horizontal="center"/>
    </xf>
    <xf numFmtId="4" fontId="17" fillId="9" borderId="84" xfId="0" applyNumberFormat="1" applyFont="1" applyFill="1" applyBorder="1" applyAlignment="1">
      <alignment horizontal="right" vertical="top" wrapText="1"/>
    </xf>
    <xf numFmtId="49" fontId="14" fillId="0" borderId="83" xfId="0" applyNumberFormat="1" applyFont="1" applyFill="1" applyBorder="1" applyAlignment="1">
      <alignment vertical="center"/>
    </xf>
    <xf numFmtId="49" fontId="14" fillId="0" borderId="87" xfId="0" applyNumberFormat="1" applyFont="1" applyFill="1" applyBorder="1" applyAlignment="1">
      <alignment horizontal="center"/>
    </xf>
    <xf numFmtId="49" fontId="14" fillId="0" borderId="83" xfId="0" applyNumberFormat="1" applyFont="1" applyBorder="1" applyAlignment="1">
      <alignment vertical="center"/>
    </xf>
    <xf numFmtId="178" fontId="14" fillId="0" borderId="83" xfId="0" applyFont="1" applyBorder="1" applyAlignment="1">
      <alignment horizontal="center"/>
    </xf>
    <xf numFmtId="0" fontId="10" fillId="0" borderId="83" xfId="0" applyNumberFormat="1" applyFont="1" applyFill="1" applyBorder="1" applyAlignment="1">
      <alignment horizontal="left" vertical="center" wrapText="1"/>
    </xf>
    <xf numFmtId="178" fontId="13" fillId="11" borderId="80" xfId="0" applyFont="1" applyFill="1" applyBorder="1" applyAlignment="1">
      <alignment vertical="justify"/>
    </xf>
    <xf numFmtId="49" fontId="13" fillId="0" borderId="83" xfId="0" applyNumberFormat="1" applyFont="1" applyBorder="1" applyAlignment="1">
      <alignment horizontal="center"/>
    </xf>
    <xf numFmtId="49" fontId="13" fillId="0" borderId="83" xfId="0" applyNumberFormat="1" applyFont="1" applyBorder="1"/>
    <xf numFmtId="178" fontId="13" fillId="0" borderId="83" xfId="0" applyFont="1" applyBorder="1"/>
    <xf numFmtId="4" fontId="13" fillId="0" borderId="83" xfId="0" applyNumberFormat="1" applyFont="1" applyBorder="1"/>
    <xf numFmtId="40" fontId="14" fillId="0" borderId="0" xfId="1" applyFont="1" applyAlignment="1">
      <alignment horizontal="center"/>
    </xf>
    <xf numFmtId="49" fontId="14" fillId="0" borderId="81" xfId="0" applyNumberFormat="1" applyFont="1" applyBorder="1"/>
    <xf numFmtId="178" fontId="13" fillId="0" borderId="81" xfId="0" applyFont="1" applyBorder="1" applyAlignment="1">
      <alignment vertical="justify"/>
    </xf>
    <xf numFmtId="178" fontId="18" fillId="0" borderId="61" xfId="0" applyFont="1" applyBorder="1" applyAlignment="1">
      <alignment vertical="center" wrapText="1"/>
    </xf>
    <xf numFmtId="49" fontId="18" fillId="0" borderId="61" xfId="0" applyNumberFormat="1" applyFont="1" applyFill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/>
    </xf>
    <xf numFmtId="4" fontId="18" fillId="0" borderId="61" xfId="0" applyNumberFormat="1" applyFont="1" applyFill="1" applyBorder="1" applyAlignment="1">
      <alignment vertical="center"/>
    </xf>
    <xf numFmtId="4" fontId="18" fillId="0" borderId="61" xfId="0" applyNumberFormat="1" applyFont="1" applyBorder="1" applyAlignment="1">
      <alignment vertical="center"/>
    </xf>
    <xf numFmtId="4" fontId="18" fillId="0" borderId="88" xfId="0" applyNumberFormat="1" applyFont="1" applyBorder="1" applyAlignment="1">
      <alignment vertical="center"/>
    </xf>
    <xf numFmtId="49" fontId="18" fillId="0" borderId="61" xfId="0" applyNumberFormat="1" applyFont="1" applyBorder="1" applyAlignment="1">
      <alignment vertical="center" wrapText="1"/>
    </xf>
    <xf numFmtId="0" fontId="15" fillId="0" borderId="61" xfId="0" applyNumberFormat="1" applyFont="1" applyBorder="1" applyAlignment="1">
      <alignment horizontal="center" vertical="center"/>
    </xf>
    <xf numFmtId="0" fontId="15" fillId="0" borderId="61" xfId="0" applyNumberFormat="1" applyFont="1" applyBorder="1" applyAlignment="1">
      <alignment vertical="center" wrapText="1"/>
    </xf>
    <xf numFmtId="178" fontId="18" fillId="12" borderId="61" xfId="0" applyFont="1" applyFill="1" applyBorder="1" applyAlignment="1">
      <alignment vertical="center" wrapText="1"/>
    </xf>
    <xf numFmtId="178" fontId="18" fillId="0" borderId="61" xfId="0" applyFont="1" applyBorder="1" applyAlignment="1">
      <alignment horizontal="center" vertical="center"/>
    </xf>
    <xf numFmtId="0" fontId="15" fillId="0" borderId="83" xfId="0" applyNumberFormat="1" applyFont="1" applyBorder="1" applyAlignment="1">
      <alignment vertical="center" wrapText="1"/>
    </xf>
    <xf numFmtId="0" fontId="15" fillId="0" borderId="83" xfId="0" applyNumberFormat="1" applyFont="1" applyBorder="1" applyAlignment="1">
      <alignment horizontal="center" vertical="center"/>
    </xf>
    <xf numFmtId="2" fontId="15" fillId="0" borderId="83" xfId="0" applyNumberFormat="1" applyFont="1" applyBorder="1" applyAlignment="1">
      <alignment horizontal="center" vertical="center"/>
    </xf>
    <xf numFmtId="4" fontId="15" fillId="0" borderId="83" xfId="1" applyNumberFormat="1" applyFont="1" applyBorder="1" applyAlignment="1">
      <alignment vertical="center"/>
    </xf>
    <xf numFmtId="0" fontId="15" fillId="0" borderId="89" xfId="0" applyNumberFormat="1" applyFont="1" applyBorder="1" applyAlignment="1">
      <alignment vertical="center" wrapText="1"/>
    </xf>
    <xf numFmtId="0" fontId="15" fillId="0" borderId="89" xfId="0" applyNumberFormat="1" applyFont="1" applyBorder="1" applyAlignment="1">
      <alignment horizontal="center" vertical="center"/>
    </xf>
    <xf numFmtId="2" fontId="15" fillId="0" borderId="89" xfId="0" applyNumberFormat="1" applyFont="1" applyBorder="1" applyAlignment="1">
      <alignment horizontal="center" vertical="center"/>
    </xf>
    <xf numFmtId="4" fontId="15" fillId="0" borderId="89" xfId="1" applyNumberFormat="1" applyFont="1" applyBorder="1" applyAlignment="1">
      <alignment vertical="center"/>
    </xf>
    <xf numFmtId="4" fontId="18" fillId="9" borderId="61" xfId="0" applyNumberFormat="1" applyFont="1" applyFill="1" applyBorder="1" applyAlignment="1">
      <alignment vertical="center"/>
    </xf>
    <xf numFmtId="4" fontId="14" fillId="11" borderId="77" xfId="0" applyNumberFormat="1" applyFont="1" applyFill="1" applyBorder="1"/>
    <xf numFmtId="40" fontId="13" fillId="0" borderId="0" xfId="1" applyFont="1"/>
    <xf numFmtId="0" fontId="19" fillId="0" borderId="83" xfId="0" applyNumberFormat="1" applyFont="1" applyFill="1" applyBorder="1" applyAlignment="1">
      <alignment horizontal="center" vertical="center" wrapText="1"/>
    </xf>
    <xf numFmtId="0" fontId="20" fillId="0" borderId="85" xfId="0" applyNumberFormat="1" applyFont="1" applyBorder="1" applyAlignment="1">
      <alignment horizontal="left" vertical="center" wrapText="1"/>
    </xf>
    <xf numFmtId="0" fontId="20" fillId="0" borderId="84" xfId="0" applyNumberFormat="1" applyFont="1" applyBorder="1" applyAlignment="1">
      <alignment horizontal="left" vertical="center" wrapText="1"/>
    </xf>
    <xf numFmtId="178" fontId="14" fillId="0" borderId="83" xfId="0" applyFont="1" applyFill="1" applyBorder="1" applyAlignment="1">
      <alignment vertical="center"/>
    </xf>
    <xf numFmtId="4" fontId="14" fillId="0" borderId="83" xfId="0" applyNumberFormat="1" applyFont="1" applyFill="1" applyBorder="1" applyAlignment="1">
      <alignment vertical="center"/>
    </xf>
    <xf numFmtId="4" fontId="20" fillId="0" borderId="84" xfId="0" applyNumberFormat="1" applyFont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/>
    </xf>
    <xf numFmtId="0" fontId="17" fillId="0" borderId="85" xfId="0" applyNumberFormat="1" applyFont="1" applyFill="1" applyBorder="1" applyAlignment="1">
      <alignment horizontal="left" vertical="top" wrapText="1"/>
    </xf>
    <xf numFmtId="4" fontId="14" fillId="0" borderId="81" xfId="0" applyNumberFormat="1" applyFont="1" applyFill="1" applyBorder="1"/>
    <xf numFmtId="4" fontId="14" fillId="9" borderId="89" xfId="0" applyNumberFormat="1" applyFont="1" applyFill="1" applyBorder="1"/>
    <xf numFmtId="4" fontId="15" fillId="9" borderId="61" xfId="1" applyNumberFormat="1" applyFont="1" applyFill="1" applyBorder="1" applyAlignment="1">
      <alignment vertical="center"/>
    </xf>
    <xf numFmtId="49" fontId="13" fillId="11" borderId="80" xfId="0" applyNumberFormat="1" applyFont="1" applyFill="1" applyBorder="1" applyAlignment="1">
      <alignment vertical="center" wrapText="1"/>
    </xf>
    <xf numFmtId="0" fontId="13" fillId="11" borderId="80" xfId="0" applyNumberFormat="1" applyFont="1" applyFill="1" applyBorder="1" applyAlignment="1">
      <alignment vertical="center" wrapText="1"/>
    </xf>
    <xf numFmtId="0" fontId="13" fillId="11" borderId="80" xfId="0" applyNumberFormat="1" applyFont="1" applyFill="1" applyBorder="1" applyAlignment="1">
      <alignment horizontal="center" vertical="center"/>
    </xf>
    <xf numFmtId="4" fontId="14" fillId="0" borderId="89" xfId="0" applyNumberFormat="1" applyFont="1" applyBorder="1"/>
    <xf numFmtId="49" fontId="13" fillId="0" borderId="81" xfId="0" applyNumberFormat="1" applyFont="1" applyBorder="1" applyAlignment="1">
      <alignment horizontal="center"/>
    </xf>
    <xf numFmtId="4" fontId="14" fillId="0" borderId="89" xfId="0" applyNumberFormat="1" applyFont="1" applyFill="1" applyBorder="1"/>
    <xf numFmtId="178" fontId="14" fillId="0" borderId="0" xfId="0" applyFont="1" applyFill="1" applyAlignment="1">
      <alignment horizontal="center"/>
    </xf>
    <xf numFmtId="49" fontId="14" fillId="0" borderId="83" xfId="0" applyNumberFormat="1" applyFont="1" applyBorder="1" applyAlignment="1">
      <alignment wrapText="1"/>
    </xf>
    <xf numFmtId="0" fontId="17" fillId="0" borderId="85" xfId="0" applyNumberFormat="1" applyFont="1" applyBorder="1" applyAlignment="1">
      <alignment horizontal="right" vertical="top" wrapText="1"/>
    </xf>
    <xf numFmtId="0" fontId="17" fillId="0" borderId="84" xfId="0" applyNumberFormat="1" applyFont="1" applyBorder="1" applyAlignment="1">
      <alignment horizontal="left" vertical="top" wrapText="1"/>
    </xf>
    <xf numFmtId="4" fontId="17" fillId="0" borderId="84" xfId="0" applyNumberFormat="1" applyFont="1" applyBorder="1" applyAlignment="1">
      <alignment horizontal="right" vertical="top" wrapText="1"/>
    </xf>
    <xf numFmtId="49" fontId="13" fillId="11" borderId="80" xfId="0" applyNumberFormat="1" applyFont="1" applyFill="1" applyBorder="1" applyAlignment="1">
      <alignment vertical="center"/>
    </xf>
    <xf numFmtId="178" fontId="13" fillId="11" borderId="80" xfId="0" applyFont="1" applyFill="1" applyBorder="1" applyAlignment="1">
      <alignment horizontal="center"/>
    </xf>
    <xf numFmtId="178" fontId="14" fillId="0" borderId="81" xfId="0" applyFont="1" applyBorder="1" applyAlignment="1">
      <alignment horizontal="center"/>
    </xf>
    <xf numFmtId="49" fontId="14" fillId="0" borderId="87" xfId="0" applyNumberFormat="1" applyFont="1" applyBorder="1" applyAlignment="1">
      <alignment horizontal="center"/>
    </xf>
    <xf numFmtId="49" fontId="14" fillId="0" borderId="87" xfId="0" applyNumberFormat="1" applyFont="1" applyBorder="1"/>
    <xf numFmtId="178" fontId="14" fillId="0" borderId="87" xfId="0" applyFont="1" applyBorder="1" applyAlignment="1">
      <alignment vertical="justify"/>
    </xf>
    <xf numFmtId="178" fontId="14" fillId="0" borderId="87" xfId="0" applyFont="1" applyBorder="1"/>
    <xf numFmtId="4" fontId="14" fillId="0" borderId="87" xfId="0" applyNumberFormat="1" applyFont="1" applyBorder="1"/>
    <xf numFmtId="49" fontId="21" fillId="13" borderId="69" xfId="0" applyNumberFormat="1" applyFont="1" applyFill="1" applyBorder="1" applyAlignment="1">
      <alignment horizontal="centerContinuous"/>
    </xf>
    <xf numFmtId="49" fontId="21" fillId="13" borderId="70" xfId="0" applyNumberFormat="1" applyFont="1" applyFill="1" applyBorder="1" applyAlignment="1">
      <alignment horizontal="centerContinuous"/>
    </xf>
    <xf numFmtId="49" fontId="22" fillId="13" borderId="79" xfId="0" applyNumberFormat="1" applyFont="1" applyFill="1" applyBorder="1" applyAlignment="1">
      <alignment horizontal="centerContinuous"/>
    </xf>
    <xf numFmtId="4" fontId="22" fillId="13" borderId="80" xfId="0" applyNumberFormat="1" applyFont="1" applyFill="1" applyBorder="1"/>
    <xf numFmtId="49" fontId="14" fillId="10" borderId="15" xfId="0" applyNumberFormat="1" applyFont="1" applyFill="1" applyBorder="1" applyAlignment="1">
      <alignment horizontal="centerContinuous"/>
    </xf>
    <xf numFmtId="4" fontId="14" fillId="10" borderId="77" xfId="0" applyNumberFormat="1" applyFont="1" applyFill="1" applyBorder="1"/>
    <xf numFmtId="49" fontId="14" fillId="10" borderId="69" xfId="0" applyNumberFormat="1" applyFont="1" applyFill="1" applyBorder="1" applyAlignment="1">
      <alignment horizontal="centerContinuous"/>
    </xf>
    <xf numFmtId="49" fontId="14" fillId="10" borderId="70" xfId="0" applyNumberFormat="1" applyFont="1" applyFill="1" applyBorder="1" applyAlignment="1">
      <alignment horizontal="centerContinuous"/>
    </xf>
    <xf numFmtId="40" fontId="13" fillId="10" borderId="80" xfId="1" applyNumberFormat="1" applyFont="1" applyFill="1" applyBorder="1"/>
    <xf numFmtId="0" fontId="13" fillId="9" borderId="90" xfId="0" applyNumberFormat="1" applyFont="1" applyFill="1" applyBorder="1" applyAlignment="1">
      <alignment horizontal="center" vertical="center" wrapText="1"/>
    </xf>
    <xf numFmtId="0" fontId="13" fillId="9" borderId="15" xfId="0" applyNumberFormat="1" applyFont="1" applyFill="1" applyBorder="1" applyAlignment="1">
      <alignment horizontal="center" vertical="center" wrapText="1"/>
    </xf>
    <xf numFmtId="0" fontId="13" fillId="9" borderId="91" xfId="0" applyNumberFormat="1" applyFont="1" applyFill="1" applyBorder="1" applyAlignment="1">
      <alignment horizontal="center" vertical="center" wrapText="1"/>
    </xf>
    <xf numFmtId="0" fontId="13" fillId="9" borderId="92" xfId="0" applyNumberFormat="1" applyFont="1" applyFill="1" applyBorder="1" applyAlignment="1">
      <alignment horizontal="center" vertical="center" wrapText="1"/>
    </xf>
    <xf numFmtId="0" fontId="13" fillId="9" borderId="18" xfId="0" applyNumberFormat="1" applyFont="1" applyFill="1" applyBorder="1" applyAlignment="1">
      <alignment horizontal="center" vertical="center" wrapText="1"/>
    </xf>
    <xf numFmtId="0" fontId="13" fillId="9" borderId="93" xfId="0" applyNumberFormat="1" applyFont="1" applyFill="1" applyBorder="1" applyAlignment="1">
      <alignment horizontal="center" vertical="center" wrapText="1"/>
    </xf>
    <xf numFmtId="9" fontId="14" fillId="0" borderId="0" xfId="4" applyFont="1"/>
    <xf numFmtId="49" fontId="14" fillId="0" borderId="83" xfId="0" applyNumberFormat="1" applyFont="1" applyFill="1" applyBorder="1" quotePrefix="1"/>
    <xf numFmtId="49" fontId="14" fillId="9" borderId="83" xfId="0" applyNumberFormat="1" applyFont="1" applyFill="1" applyBorder="1" quotePrefix="1"/>
    <xf numFmtId="49" fontId="14" fillId="0" borderId="83" xfId="0" applyNumberFormat="1" applyFont="1" applyBorder="1" quotePrefix="1"/>
    <xf numFmtId="49" fontId="14" fillId="0" borderId="83" xfId="0" applyNumberFormat="1" applyFont="1" applyFill="1" applyBorder="1" applyAlignment="1" quotePrefix="1">
      <alignment vertical="center"/>
    </xf>
    <xf numFmtId="49" fontId="14" fillId="0" borderId="81" xfId="0" applyNumberFormat="1" applyFont="1" applyBorder="1" quotePrefix="1"/>
    <xf numFmtId="49" fontId="18" fillId="0" borderId="61" xfId="0" applyNumberFormat="1" applyFont="1" applyBorder="1" applyAlignment="1" quotePrefix="1">
      <alignment horizontal="center" vertical="center"/>
    </xf>
    <xf numFmtId="178" fontId="14" fillId="0" borderId="0" xfId="0" applyFont="1" quotePrefix="1"/>
    <xf numFmtId="49" fontId="14" fillId="0" borderId="83" xfId="0" applyNumberFormat="1" applyFont="1" applyBorder="1" applyAlignment="1" quotePrefix="1">
      <alignment vertical="center"/>
    </xf>
    <xf numFmtId="49" fontId="14" fillId="0" borderId="87" xfId="0" applyNumberFormat="1" applyFont="1" applyBorder="1" quotePrefix="1"/>
    <xf numFmtId="178" fontId="11" fillId="3" borderId="65" xfId="0" applyFont="1" applyFill="1" applyBorder="1" applyAlignment="1" quotePrefix="1">
      <alignment horizontal="centerContinuous" vertical="center"/>
    </xf>
  </cellXfs>
  <cellStyles count="58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Normal 5" xfId="7"/>
    <cellStyle name="Moeda [0]" xfId="8" builtinId="7"/>
    <cellStyle name="20% - Ênfase 3" xfId="9" builtinId="38"/>
    <cellStyle name="Moeda" xfId="10" builtinId="4"/>
    <cellStyle name="Hyperlink seguido" xfId="11" builtinId="9"/>
    <cellStyle name="Hyperlink" xfId="12" builtinId="8"/>
    <cellStyle name="40% - Ênfase 2" xfId="13" builtinId="35"/>
    <cellStyle name="Observação" xfId="14" builtinId="10"/>
    <cellStyle name="Normal 2" xfId="15"/>
    <cellStyle name="40% - Ênfase 6" xfId="16" builtinId="51"/>
    <cellStyle name="Texto de Aviso" xfId="17" builtinId="11"/>
    <cellStyle name="Título" xfId="18" builtinId="15"/>
    <cellStyle name="Texto Explicativo" xfId="19" builtinId="53"/>
    <cellStyle name="Ênfase 3" xfId="20" builtinId="37"/>
    <cellStyle name="Título 1" xfId="21" builtinId="16"/>
    <cellStyle name="Ênfase 4" xfId="22" builtinId="41"/>
    <cellStyle name="Título 2" xfId="23" builtinId="17"/>
    <cellStyle name="Ênfase 5" xfId="24" builtinId="45"/>
    <cellStyle name="Título 3" xfId="25" builtinId="18"/>
    <cellStyle name="Ênfase 6" xfId="26" builtinId="49"/>
    <cellStyle name="Título 4" xfId="27" builtinId="19"/>
    <cellStyle name="Entrada" xfId="28" builtinId="20"/>
    <cellStyle name="Vírgula_plan_LS" xfId="29"/>
    <cellStyle name="Saída" xfId="30" builtinId="21"/>
    <cellStyle name="Cálculo" xfId="31" builtinId="22"/>
    <cellStyle name="Total" xfId="32" builtinId="25"/>
    <cellStyle name="40% - Ênfase 1" xfId="33" builtinId="31"/>
    <cellStyle name="Bom" xfId="34" builtinId="26"/>
    <cellStyle name="Ruim" xfId="35" builtinId="27"/>
    <cellStyle name="Neutro" xfId="36" builtinId="28"/>
    <cellStyle name="20% - Ênfase 5" xfId="37" builtinId="46"/>
    <cellStyle name="Ênfase 1" xfId="38" builtinId="29"/>
    <cellStyle name="20% - Ênfase 1" xfId="39" builtinId="30"/>
    <cellStyle name="60% - Ênfase 1" xfId="40" builtinId="32"/>
    <cellStyle name="20% - Ênfase 6" xfId="41" builtinId="50"/>
    <cellStyle name="Ênfase 2" xfId="42" builtinId="33"/>
    <cellStyle name="20% - Ênfase 2" xfId="43" builtinId="34"/>
    <cellStyle name="60% - Ênfase 2" xfId="44" builtinId="36"/>
    <cellStyle name="40% - Ênfase 3" xfId="45" builtinId="39"/>
    <cellStyle name="60% - Ênfase 3" xfId="46" builtinId="40"/>
    <cellStyle name="20% - Ênfase 4" xfId="47" builtinId="42"/>
    <cellStyle name="60% - Ênfase 4" xfId="48" builtinId="44"/>
    <cellStyle name="Normal_BDIBASE" xfId="49"/>
    <cellStyle name="40% - Ênfase 5" xfId="50" builtinId="47"/>
    <cellStyle name="60% - Ênfase 5" xfId="51" builtinId="48"/>
    <cellStyle name="Separador de milhares 2" xfId="52"/>
    <cellStyle name="60% - Ênfase 6" xfId="53" builtinId="52"/>
    <cellStyle name="Normal 3" xfId="54"/>
    <cellStyle name="Normal 4" xfId="55"/>
    <cellStyle name="Porcentagem 2" xfId="56"/>
    <cellStyle name="Porcentagem 3" xfId="5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3952434881087"/>
          <c:y val="0.123938879456706"/>
          <c:w val="0.886749716874294"/>
          <c:h val="0.8302207130730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Plan_crono!$C$39:$C$44</c:f>
              <c:strCache>
                <c:ptCount val="6"/>
                <c:pt idx="0" c:formatCode="#,##0.00">
                  <c:v>M1</c:v>
                </c:pt>
                <c:pt idx="1" c:formatCode="#,##0.00">
                  <c:v>M2</c:v>
                </c:pt>
                <c:pt idx="2" c:formatCode="#,##0.00">
                  <c:v>M3</c:v>
                </c:pt>
                <c:pt idx="3" c:formatCode="#,##0.00">
                  <c:v>M4</c:v>
                </c:pt>
                <c:pt idx="4" c:formatCode="#,##0.00">
                  <c:v>M5</c:v>
                </c:pt>
                <c:pt idx="5" c:formatCode="#,##0.00">
                  <c:v>M6</c:v>
                </c:pt>
              </c:strCache>
            </c:strRef>
          </c:cat>
          <c:val>
            <c:numRef>
              <c:f>Plan_crono!$D$39:$D$44</c:f>
              <c:numCache>
                <c:formatCode>General_)</c:formatCode>
                <c:ptCount val="6"/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Plan_crono!$C$39:$C$44</c:f>
              <c:strCache>
                <c:ptCount val="6"/>
                <c:pt idx="0" c:formatCode="#,##0.00">
                  <c:v>M1</c:v>
                </c:pt>
                <c:pt idx="1" c:formatCode="#,##0.00">
                  <c:v>M2</c:v>
                </c:pt>
                <c:pt idx="2" c:formatCode="#,##0.00">
                  <c:v>M3</c:v>
                </c:pt>
                <c:pt idx="3" c:formatCode="#,##0.00">
                  <c:v>M4</c:v>
                </c:pt>
                <c:pt idx="4" c:formatCode="#,##0.00">
                  <c:v>M5</c:v>
                </c:pt>
                <c:pt idx="5" c:formatCode="#,##0.00">
                  <c:v>M6</c:v>
                </c:pt>
              </c:strCache>
            </c:strRef>
          </c:cat>
          <c:val>
            <c:numRef>
              <c:f>Plan_crono!$E$39:$E$44</c:f>
              <c:numCache>
                <c:formatCode>#,##0.00;[Red]\-#,##0.00</c:formatCode>
                <c:ptCount val="6"/>
                <c:pt idx="0" c:formatCode="#,##0.00;[Red]\-#,##0.00">
                  <c:v>623760.8236972</c:v>
                </c:pt>
                <c:pt idx="1" c:formatCode="#,##0.00;[Red]\-#,##0.00">
                  <c:v>1259818.5286972</c:v>
                </c:pt>
                <c:pt idx="2" c:formatCode="#,##0.00;[Red]\-#,##0.00">
                  <c:v>1074458.1348486</c:v>
                </c:pt>
                <c:pt idx="3" c:formatCode="#,##0.00;[Red]\-#,##0.00">
                  <c:v>1763038.059</c:v>
                </c:pt>
                <c:pt idx="4" c:formatCode="#,##0.00;[Red]\-#,##0.00">
                  <c:v>2042817.013</c:v>
                </c:pt>
                <c:pt idx="5" c:formatCode="#,##0.00;[Red]\-#,##0.00">
                  <c:v>1422179.482</c:v>
                </c:pt>
              </c:numCache>
            </c:numRef>
          </c:val>
        </c:ser>
        <c:ser>
          <c:idx val="2"/>
          <c:order val="2"/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Plan_crono!$C$39:$C$44</c:f>
              <c:strCache>
                <c:ptCount val="6"/>
                <c:pt idx="0" c:formatCode="#,##0.00">
                  <c:v>M1</c:v>
                </c:pt>
                <c:pt idx="1" c:formatCode="#,##0.00">
                  <c:v>M2</c:v>
                </c:pt>
                <c:pt idx="2" c:formatCode="#,##0.00">
                  <c:v>M3</c:v>
                </c:pt>
                <c:pt idx="3" c:formatCode="#,##0.00">
                  <c:v>M4</c:v>
                </c:pt>
                <c:pt idx="4" c:formatCode="#,##0.00">
                  <c:v>M5</c:v>
                </c:pt>
                <c:pt idx="5" c:formatCode="#,##0.00">
                  <c:v>M6</c:v>
                </c:pt>
              </c:strCache>
            </c:strRef>
          </c:cat>
          <c:val>
            <c:numRef>
              <c:f>Plan_crono!$F$39:$F$44</c:f>
              <c:numCache>
                <c:formatCode>#,##0.00;[Red]\-#,##0.00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52736"/>
        <c:axId val="119654272"/>
      </c:barChart>
      <c:catAx>
        <c:axId val="119652736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spPr>
          <a:ln w="3175" cap="flat" cmpd="sng" algn="ctr">
            <a:solidFill>
              <a:srgbClr val="E3E3E3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rgbClr val="333333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19654272"/>
        <c:crosses val="autoZero"/>
        <c:auto val="0"/>
        <c:lblAlgn val="ctr"/>
        <c:lblOffset val="100"/>
        <c:tickLblSkip val="1"/>
        <c:noMultiLvlLbl val="0"/>
      </c:catAx>
      <c:valAx>
        <c:axId val="119654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E3E3E3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pt-BR" sz="1000" b="0" i="0" u="none" strike="noStrike" kern="1200" baseline="0">
                    <a:solidFill>
                      <a:srgbClr val="333333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pt-BR"/>
                  <a:t>Valores Mensais 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00566251415628537"/>
              <c:y val="0.475382003395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rgbClr val="333333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1965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</c:spPr>
  <c:txPr>
    <a:bodyPr/>
    <a:lstStyle/>
    <a:p>
      <a:pPr>
        <a:defRPr lang="pt-BR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590550</xdr:colOff>
      <xdr:row>33</xdr:row>
      <xdr:rowOff>28575</xdr:rowOff>
    </xdr:from>
    <xdr:to>
      <xdr:col>14</xdr:col>
      <xdr:colOff>557893</xdr:colOff>
      <xdr:row>44</xdr:row>
      <xdr:rowOff>0</xdr:rowOff>
    </xdr:to>
    <xdr:graphicFrame>
      <xdr:nvGraphicFramePr>
        <xdr:cNvPr id="1449" name="Gráfico 2"/>
        <xdr:cNvGraphicFramePr/>
      </xdr:nvGraphicFramePr>
      <xdr:xfrm>
        <a:off x="10734040" y="10059035"/>
        <a:ext cx="5993130" cy="21050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95"/>
  <sheetViews>
    <sheetView tabSelected="1" workbookViewId="0">
      <selection activeCell="D133" sqref="D133"/>
    </sheetView>
  </sheetViews>
  <sheetFormatPr defaultColWidth="9" defaultRowHeight="14.25"/>
  <cols>
    <col min="1" max="2" width="15.3714285714286" style="218" customWidth="1"/>
    <col min="3" max="3" width="20.3714285714286" style="219" customWidth="1"/>
    <col min="4" max="4" width="72.5047619047619" style="220" customWidth="1"/>
    <col min="5" max="5" width="6.5047619047619" style="221" customWidth="1"/>
    <col min="6" max="6" width="12.6285714285714" style="221" customWidth="1"/>
    <col min="7" max="7" width="13.1238095238095" style="221" customWidth="1"/>
    <col min="8" max="8" width="17.2857142857143" style="222" customWidth="1"/>
    <col min="9" max="10" width="11.3714285714286" style="222" customWidth="1"/>
    <col min="11" max="11" width="9" style="222"/>
    <col min="12" max="12" width="11.3714285714286" style="222" customWidth="1"/>
    <col min="13" max="16384" width="9" style="222"/>
  </cols>
  <sheetData>
    <row r="1" ht="24" customHeight="1" spans="1:8">
      <c r="A1" s="223" t="s">
        <v>0</v>
      </c>
      <c r="B1" s="224"/>
      <c r="C1" s="224"/>
      <c r="D1" s="224"/>
      <c r="E1" s="224"/>
      <c r="F1" s="224"/>
      <c r="G1" s="225"/>
      <c r="H1" s="226"/>
    </row>
    <row r="2" ht="15" spans="1:8">
      <c r="A2" s="227" t="s">
        <v>1</v>
      </c>
      <c r="B2" s="228"/>
      <c r="C2" s="229" t="s">
        <v>2</v>
      </c>
      <c r="D2" s="230"/>
      <c r="E2" s="230"/>
      <c r="F2" s="230"/>
      <c r="G2" s="231"/>
      <c r="H2" s="232" t="s">
        <v>3</v>
      </c>
    </row>
    <row r="3" ht="15" spans="1:8">
      <c r="A3" s="227" t="s">
        <v>4</v>
      </c>
      <c r="B3" s="228"/>
      <c r="C3" s="229" t="s">
        <v>5</v>
      </c>
      <c r="D3" s="230"/>
      <c r="E3" s="230"/>
      <c r="F3" s="230"/>
      <c r="G3" s="231"/>
      <c r="H3" s="233"/>
    </row>
    <row r="4" ht="15" spans="1:8">
      <c r="A4" s="227" t="s">
        <v>6</v>
      </c>
      <c r="B4" s="228"/>
      <c r="C4" s="229" t="s">
        <v>7</v>
      </c>
      <c r="D4" s="230"/>
      <c r="E4" s="230"/>
      <c r="F4" s="230"/>
      <c r="G4" s="231"/>
      <c r="H4" s="234"/>
    </row>
    <row r="5" spans="4:7">
      <c r="D5" s="219"/>
      <c r="E5" s="235"/>
      <c r="F5" s="235"/>
      <c r="G5" s="235"/>
    </row>
    <row r="6" ht="15" spans="1:8">
      <c r="A6" s="236" t="s">
        <v>8</v>
      </c>
      <c r="B6" s="236"/>
      <c r="C6" s="236" t="s">
        <v>9</v>
      </c>
      <c r="D6" s="237" t="s">
        <v>10</v>
      </c>
      <c r="E6" s="237" t="s">
        <v>11</v>
      </c>
      <c r="F6" s="238" t="s">
        <v>12</v>
      </c>
      <c r="G6" s="239" t="s">
        <v>13</v>
      </c>
      <c r="H6" s="238" t="s">
        <v>14</v>
      </c>
    </row>
    <row r="7" ht="15" spans="1:8">
      <c r="A7" s="240" t="s">
        <v>15</v>
      </c>
      <c r="B7" s="240"/>
      <c r="C7" s="241" t="s">
        <v>16</v>
      </c>
      <c r="D7" s="242" t="s">
        <v>17</v>
      </c>
      <c r="E7" s="242" t="s">
        <v>18</v>
      </c>
      <c r="F7" s="243" t="s">
        <v>19</v>
      </c>
      <c r="G7" s="244" t="s">
        <v>19</v>
      </c>
      <c r="H7" s="243" t="s">
        <v>19</v>
      </c>
    </row>
    <row r="8" spans="1:8">
      <c r="A8" s="245" t="s">
        <v>20</v>
      </c>
      <c r="B8" s="245" t="s">
        <v>21</v>
      </c>
      <c r="C8" s="246" t="s">
        <v>22</v>
      </c>
      <c r="D8" s="247" t="s">
        <v>23</v>
      </c>
      <c r="E8" s="248" t="s">
        <v>24</v>
      </c>
      <c r="F8" s="249">
        <v>1</v>
      </c>
      <c r="G8" s="249">
        <v>8763.75</v>
      </c>
      <c r="H8" s="249">
        <f t="shared" ref="H8:H15" si="0">+ROUND(F8*G8,2)</f>
        <v>8763.75</v>
      </c>
    </row>
    <row r="9" spans="1:8">
      <c r="A9" s="245" t="s">
        <v>25</v>
      </c>
      <c r="B9" s="245" t="s">
        <v>21</v>
      </c>
      <c r="C9" s="246" t="s">
        <v>26</v>
      </c>
      <c r="D9" s="247" t="s">
        <v>27</v>
      </c>
      <c r="E9" s="248" t="s">
        <v>28</v>
      </c>
      <c r="F9" s="249">
        <v>350</v>
      </c>
      <c r="G9" s="250">
        <v>267.55</v>
      </c>
      <c r="H9" s="249">
        <f t="shared" si="0"/>
        <v>93642.5</v>
      </c>
    </row>
    <row r="10" spans="1:8">
      <c r="A10" s="245" t="s">
        <v>29</v>
      </c>
      <c r="B10" s="245" t="s">
        <v>21</v>
      </c>
      <c r="C10" s="246" t="s">
        <v>30</v>
      </c>
      <c r="D10" s="251" t="s">
        <v>31</v>
      </c>
      <c r="E10" s="248" t="s">
        <v>28</v>
      </c>
      <c r="F10" s="249">
        <v>350</v>
      </c>
      <c r="G10" s="250">
        <v>13.14</v>
      </c>
      <c r="H10" s="249">
        <f t="shared" si="0"/>
        <v>4599</v>
      </c>
    </row>
    <row r="11" spans="1:8">
      <c r="A11" s="252" t="s">
        <v>32</v>
      </c>
      <c r="B11" s="252" t="s">
        <v>21</v>
      </c>
      <c r="C11" s="246" t="s">
        <v>33</v>
      </c>
      <c r="D11" s="253" t="s">
        <v>34</v>
      </c>
      <c r="E11" s="254" t="s">
        <v>35</v>
      </c>
      <c r="F11" s="255">
        <v>15</v>
      </c>
      <c r="G11" s="250">
        <v>330.06</v>
      </c>
      <c r="H11" s="255">
        <f t="shared" si="0"/>
        <v>4950.9</v>
      </c>
    </row>
    <row r="12" spans="1:8">
      <c r="A12" s="245" t="s">
        <v>36</v>
      </c>
      <c r="B12" s="245" t="s">
        <v>21</v>
      </c>
      <c r="C12" s="246" t="s">
        <v>22</v>
      </c>
      <c r="D12" s="247" t="s">
        <v>37</v>
      </c>
      <c r="E12" s="248" t="s">
        <v>38</v>
      </c>
      <c r="F12" s="249">
        <v>6</v>
      </c>
      <c r="G12" s="249">
        <v>38495.03</v>
      </c>
      <c r="H12" s="249">
        <f t="shared" si="0"/>
        <v>230970.18</v>
      </c>
    </row>
    <row r="13" spans="1:8">
      <c r="A13" s="245" t="s">
        <v>39</v>
      </c>
      <c r="B13" s="256" t="s">
        <v>21</v>
      </c>
      <c r="C13" s="257" t="s">
        <v>40</v>
      </c>
      <c r="D13" s="258" t="s">
        <v>41</v>
      </c>
      <c r="E13" s="259" t="s">
        <v>11</v>
      </c>
      <c r="F13" s="260">
        <v>1</v>
      </c>
      <c r="G13" s="261">
        <v>2107.3</v>
      </c>
      <c r="H13" s="249">
        <f t="shared" si="0"/>
        <v>2107.3</v>
      </c>
    </row>
    <row r="14" ht="25.5" spans="1:8">
      <c r="A14" s="245" t="s">
        <v>42</v>
      </c>
      <c r="B14" s="256" t="s">
        <v>21</v>
      </c>
      <c r="C14" s="257" t="s">
        <v>43</v>
      </c>
      <c r="D14" s="258" t="s">
        <v>44</v>
      </c>
      <c r="E14" s="259" t="s">
        <v>11</v>
      </c>
      <c r="F14" s="260">
        <v>1</v>
      </c>
      <c r="G14" s="261">
        <v>1981.09</v>
      </c>
      <c r="H14" s="249">
        <f t="shared" si="0"/>
        <v>1981.09</v>
      </c>
    </row>
    <row r="15" spans="1:8">
      <c r="A15" s="245" t="s">
        <v>45</v>
      </c>
      <c r="B15" s="256" t="s">
        <v>21</v>
      </c>
      <c r="C15" s="246" t="s">
        <v>22</v>
      </c>
      <c r="D15" s="262" t="s">
        <v>46</v>
      </c>
      <c r="E15" s="259" t="s">
        <v>47</v>
      </c>
      <c r="F15" s="260">
        <v>290</v>
      </c>
      <c r="G15" s="260">
        <v>13.75</v>
      </c>
      <c r="H15" s="249">
        <f t="shared" si="0"/>
        <v>3987.5</v>
      </c>
    </row>
    <row r="16" ht="15" spans="1:8">
      <c r="A16" s="263" t="s">
        <v>16</v>
      </c>
      <c r="B16" s="263"/>
      <c r="C16" s="264" t="s">
        <v>16</v>
      </c>
      <c r="D16" s="265"/>
      <c r="E16" s="265" t="s">
        <v>18</v>
      </c>
      <c r="F16" s="266" t="s">
        <v>19</v>
      </c>
      <c r="G16" s="267" t="s">
        <v>48</v>
      </c>
      <c r="H16" s="266">
        <f>SUM(H8:H15)</f>
        <v>351002.22</v>
      </c>
    </row>
    <row r="17" ht="15" spans="1:8">
      <c r="A17" s="240" t="s">
        <v>49</v>
      </c>
      <c r="B17" s="240"/>
      <c r="C17" s="241" t="s">
        <v>16</v>
      </c>
      <c r="D17" s="242" t="s">
        <v>50</v>
      </c>
      <c r="E17" s="242" t="s">
        <v>18</v>
      </c>
      <c r="F17" s="243" t="s">
        <v>19</v>
      </c>
      <c r="G17" s="244" t="s">
        <v>19</v>
      </c>
      <c r="H17" s="243" t="s">
        <v>19</v>
      </c>
    </row>
    <row r="18" ht="28.5" spans="1:8">
      <c r="A18" s="252" t="s">
        <v>51</v>
      </c>
      <c r="B18" s="252" t="s">
        <v>52</v>
      </c>
      <c r="C18" s="364" t="s">
        <v>53</v>
      </c>
      <c r="D18" s="253" t="s">
        <v>54</v>
      </c>
      <c r="E18" s="254" t="s">
        <v>35</v>
      </c>
      <c r="F18" s="255">
        <v>1000</v>
      </c>
      <c r="G18" s="261">
        <v>1.39</v>
      </c>
      <c r="H18" s="255">
        <f t="shared" ref="H18:H22" si="1">+ROUND(F18*G18,2)</f>
        <v>1390</v>
      </c>
    </row>
    <row r="19" ht="28.5" spans="1:8">
      <c r="A19" s="252" t="s">
        <v>55</v>
      </c>
      <c r="B19" s="252" t="s">
        <v>52</v>
      </c>
      <c r="C19" s="268" t="s">
        <v>56</v>
      </c>
      <c r="D19" s="253" t="s">
        <v>57</v>
      </c>
      <c r="E19" s="254" t="s">
        <v>58</v>
      </c>
      <c r="F19" s="255">
        <v>940.8</v>
      </c>
      <c r="G19" s="261">
        <v>2.74</v>
      </c>
      <c r="H19" s="255">
        <f t="shared" si="1"/>
        <v>2577.79</v>
      </c>
    </row>
    <row r="20" ht="28.5" spans="1:8">
      <c r="A20" s="269" t="s">
        <v>59</v>
      </c>
      <c r="B20" s="269" t="s">
        <v>52</v>
      </c>
      <c r="C20" s="270" t="s">
        <v>60</v>
      </c>
      <c r="D20" s="271" t="s">
        <v>61</v>
      </c>
      <c r="E20" s="272" t="s">
        <v>58</v>
      </c>
      <c r="F20" s="273">
        <v>611</v>
      </c>
      <c r="G20" s="274">
        <v>9.33</v>
      </c>
      <c r="H20" s="273">
        <f t="shared" si="1"/>
        <v>5700.63</v>
      </c>
    </row>
    <row r="21" ht="28.5" spans="1:8">
      <c r="A21" s="252" t="s">
        <v>62</v>
      </c>
      <c r="B21" s="252" t="s">
        <v>52</v>
      </c>
      <c r="C21" s="364" t="s">
        <v>63</v>
      </c>
      <c r="D21" s="253" t="s">
        <v>64</v>
      </c>
      <c r="E21" s="254" t="s">
        <v>65</v>
      </c>
      <c r="F21" s="255">
        <v>2</v>
      </c>
      <c r="G21" s="261">
        <v>7569.26</v>
      </c>
      <c r="H21" s="255">
        <f t="shared" si="1"/>
        <v>15138.52</v>
      </c>
    </row>
    <row r="22" spans="1:9">
      <c r="A22" s="252" t="s">
        <v>66</v>
      </c>
      <c r="B22" s="252" t="s">
        <v>67</v>
      </c>
      <c r="C22" s="364" t="s">
        <v>68</v>
      </c>
      <c r="D22" s="253" t="s">
        <v>69</v>
      </c>
      <c r="E22" s="254" t="s">
        <v>35</v>
      </c>
      <c r="F22" s="255">
        <v>1600</v>
      </c>
      <c r="G22" s="275">
        <v>4.66</v>
      </c>
      <c r="H22" s="255">
        <f t="shared" si="1"/>
        <v>7456</v>
      </c>
      <c r="I22" s="293">
        <f>G22*F22</f>
        <v>7456</v>
      </c>
    </row>
    <row r="23" ht="15" spans="1:8">
      <c r="A23" s="263" t="s">
        <v>16</v>
      </c>
      <c r="B23" s="263"/>
      <c r="C23" s="264" t="s">
        <v>16</v>
      </c>
      <c r="D23" s="265"/>
      <c r="E23" s="265" t="s">
        <v>18</v>
      </c>
      <c r="F23" s="266" t="s">
        <v>19</v>
      </c>
      <c r="G23" s="267" t="s">
        <v>48</v>
      </c>
      <c r="H23" s="266">
        <f>SUM(H18:H22)</f>
        <v>32262.94</v>
      </c>
    </row>
    <row r="24" ht="15" spans="1:8">
      <c r="A24" s="240" t="s">
        <v>70</v>
      </c>
      <c r="B24" s="240"/>
      <c r="C24" s="241" t="s">
        <v>16</v>
      </c>
      <c r="D24" s="242" t="s">
        <v>71</v>
      </c>
      <c r="E24" s="242" t="s">
        <v>18</v>
      </c>
      <c r="F24" s="243" t="s">
        <v>19</v>
      </c>
      <c r="G24" s="244" t="s">
        <v>19</v>
      </c>
      <c r="H24" s="243" t="s">
        <v>19</v>
      </c>
    </row>
    <row r="25" ht="28.5" customHeight="1" spans="1:8">
      <c r="A25" s="245" t="s">
        <v>72</v>
      </c>
      <c r="B25" s="245" t="s">
        <v>52</v>
      </c>
      <c r="C25" s="246" t="s">
        <v>73</v>
      </c>
      <c r="D25" s="247" t="s">
        <v>74</v>
      </c>
      <c r="E25" s="248" t="s">
        <v>58</v>
      </c>
      <c r="F25" s="249">
        <v>1002.5</v>
      </c>
      <c r="G25" s="261">
        <v>56.34</v>
      </c>
      <c r="H25" s="249">
        <f t="shared" ref="H25:H29" si="2">+ROUND(F25*G25,2)</f>
        <v>56480.85</v>
      </c>
    </row>
    <row r="26" ht="28.5" spans="1:8">
      <c r="A26" s="269" t="s">
        <v>75</v>
      </c>
      <c r="B26" s="269" t="s">
        <v>52</v>
      </c>
      <c r="C26" s="365" t="s">
        <v>76</v>
      </c>
      <c r="D26" s="271" t="s">
        <v>77</v>
      </c>
      <c r="E26" s="272" t="s">
        <v>58</v>
      </c>
      <c r="F26" s="273">
        <v>1200</v>
      </c>
      <c r="G26" s="274">
        <v>46.63</v>
      </c>
      <c r="H26" s="273">
        <f t="shared" si="2"/>
        <v>55956</v>
      </c>
    </row>
    <row r="27" ht="28.5" spans="1:8">
      <c r="A27" s="269" t="s">
        <v>78</v>
      </c>
      <c r="B27" s="269" t="s">
        <v>52</v>
      </c>
      <c r="C27" s="270" t="s">
        <v>60</v>
      </c>
      <c r="D27" s="271" t="s">
        <v>61</v>
      </c>
      <c r="E27" s="272" t="s">
        <v>58</v>
      </c>
      <c r="F27" s="273">
        <v>796</v>
      </c>
      <c r="G27" s="274">
        <v>9.33</v>
      </c>
      <c r="H27" s="273">
        <f t="shared" si="2"/>
        <v>7426.68</v>
      </c>
    </row>
    <row r="28" ht="28.5" spans="1:8">
      <c r="A28" s="245" t="s">
        <v>79</v>
      </c>
      <c r="B28" s="245" t="s">
        <v>52</v>
      </c>
      <c r="C28" s="366" t="s">
        <v>80</v>
      </c>
      <c r="D28" s="247" t="s">
        <v>81</v>
      </c>
      <c r="E28" s="248" t="s">
        <v>58</v>
      </c>
      <c r="F28" s="249">
        <v>1225</v>
      </c>
      <c r="G28" s="261">
        <v>2.19</v>
      </c>
      <c r="H28" s="249">
        <f t="shared" si="2"/>
        <v>2682.75</v>
      </c>
    </row>
    <row r="29" spans="1:8">
      <c r="A29" s="245" t="s">
        <v>82</v>
      </c>
      <c r="B29" s="245" t="s">
        <v>52</v>
      </c>
      <c r="C29" s="366" t="s">
        <v>83</v>
      </c>
      <c r="D29" s="247" t="s">
        <v>84</v>
      </c>
      <c r="E29" s="248" t="s">
        <v>58</v>
      </c>
      <c r="F29" s="249">
        <v>850</v>
      </c>
      <c r="G29" s="261">
        <v>4.62</v>
      </c>
      <c r="H29" s="249">
        <f t="shared" si="2"/>
        <v>3927</v>
      </c>
    </row>
    <row r="30" ht="15" spans="1:8">
      <c r="A30" s="256"/>
      <c r="B30" s="256"/>
      <c r="C30" s="246"/>
      <c r="D30" s="276" t="s">
        <v>85</v>
      </c>
      <c r="E30" s="246"/>
      <c r="F30" s="260"/>
      <c r="G30" s="249"/>
      <c r="H30" s="260">
        <f t="shared" ref="H30:H36" si="3">G30*F30</f>
        <v>0</v>
      </c>
    </row>
    <row r="31" spans="1:8">
      <c r="A31" s="256" t="s">
        <v>86</v>
      </c>
      <c r="B31" s="256" t="s">
        <v>52</v>
      </c>
      <c r="C31" s="246" t="s">
        <v>87</v>
      </c>
      <c r="D31" s="247" t="s">
        <v>88</v>
      </c>
      <c r="E31" s="246" t="s">
        <v>58</v>
      </c>
      <c r="F31" s="249">
        <v>54</v>
      </c>
      <c r="G31" s="261">
        <v>95.26</v>
      </c>
      <c r="H31" s="260">
        <f t="shared" si="3"/>
        <v>5144.04</v>
      </c>
    </row>
    <row r="32" ht="28.5" spans="1:8">
      <c r="A32" s="256" t="s">
        <v>89</v>
      </c>
      <c r="B32" s="256" t="s">
        <v>52</v>
      </c>
      <c r="C32" s="246" t="s">
        <v>90</v>
      </c>
      <c r="D32" s="247" t="s">
        <v>91</v>
      </c>
      <c r="E32" s="246" t="s">
        <v>58</v>
      </c>
      <c r="F32" s="249">
        <v>6.38</v>
      </c>
      <c r="G32" s="249">
        <v>2047.3</v>
      </c>
      <c r="H32" s="260">
        <f t="shared" si="3"/>
        <v>13061.774</v>
      </c>
    </row>
    <row r="33" spans="1:8">
      <c r="A33" s="256" t="s">
        <v>92</v>
      </c>
      <c r="B33" s="256" t="s">
        <v>52</v>
      </c>
      <c r="C33" s="246" t="s">
        <v>93</v>
      </c>
      <c r="D33" s="247" t="s">
        <v>94</v>
      </c>
      <c r="E33" s="246" t="s">
        <v>95</v>
      </c>
      <c r="F33" s="249">
        <v>30</v>
      </c>
      <c r="G33" s="261">
        <v>128.07</v>
      </c>
      <c r="H33" s="260">
        <f t="shared" si="3"/>
        <v>3842.1</v>
      </c>
    </row>
    <row r="34" spans="1:8">
      <c r="A34" s="277" t="s">
        <v>96</v>
      </c>
      <c r="B34" s="277" t="s">
        <v>52</v>
      </c>
      <c r="C34" s="270" t="s">
        <v>97</v>
      </c>
      <c r="D34" s="271" t="s">
        <v>98</v>
      </c>
      <c r="E34" s="270" t="s">
        <v>99</v>
      </c>
      <c r="F34" s="273">
        <v>466</v>
      </c>
      <c r="G34" s="274">
        <v>10.84</v>
      </c>
      <c r="H34" s="278">
        <f t="shared" si="3"/>
        <v>5051.44</v>
      </c>
    </row>
    <row r="35" ht="28.5" spans="1:8">
      <c r="A35" s="256" t="s">
        <v>100</v>
      </c>
      <c r="B35" s="256" t="s">
        <v>52</v>
      </c>
      <c r="C35" s="246" t="s">
        <v>101</v>
      </c>
      <c r="D35" s="247" t="s">
        <v>102</v>
      </c>
      <c r="E35" s="246" t="s">
        <v>103</v>
      </c>
      <c r="F35" s="249">
        <v>336.8</v>
      </c>
      <c r="G35" s="261">
        <v>14.31</v>
      </c>
      <c r="H35" s="260">
        <f t="shared" si="3"/>
        <v>4819.608</v>
      </c>
    </row>
    <row r="36" ht="42.75" spans="1:8">
      <c r="A36" s="256" t="s">
        <v>104</v>
      </c>
      <c r="B36" s="256" t="s">
        <v>52</v>
      </c>
      <c r="C36" s="246" t="s">
        <v>87</v>
      </c>
      <c r="D36" s="247" t="s">
        <v>105</v>
      </c>
      <c r="E36" s="246" t="s">
        <v>35</v>
      </c>
      <c r="F36" s="249">
        <v>28.8</v>
      </c>
      <c r="G36" s="261">
        <v>95.26</v>
      </c>
      <c r="H36" s="260">
        <f t="shared" si="3"/>
        <v>2743.488</v>
      </c>
    </row>
    <row r="37" ht="15" spans="1:8">
      <c r="A37" s="263" t="s">
        <v>16</v>
      </c>
      <c r="B37" s="263"/>
      <c r="C37" s="264" t="s">
        <v>16</v>
      </c>
      <c r="D37" s="265"/>
      <c r="E37" s="265" t="s">
        <v>18</v>
      </c>
      <c r="F37" s="266" t="s">
        <v>19</v>
      </c>
      <c r="G37" s="267" t="s">
        <v>48</v>
      </c>
      <c r="H37" s="266">
        <f>SUM(H25:H36)</f>
        <v>161135.73</v>
      </c>
    </row>
    <row r="38" ht="15" spans="1:8">
      <c r="A38" s="240" t="s">
        <v>106</v>
      </c>
      <c r="B38" s="240"/>
      <c r="C38" s="241" t="s">
        <v>16</v>
      </c>
      <c r="D38" s="242" t="s">
        <v>107</v>
      </c>
      <c r="E38" s="242" t="s">
        <v>18</v>
      </c>
      <c r="F38" s="243" t="s">
        <v>19</v>
      </c>
      <c r="G38" s="244" t="s">
        <v>19</v>
      </c>
      <c r="H38" s="243" t="s">
        <v>19</v>
      </c>
    </row>
    <row r="39" ht="42.75" spans="1:9">
      <c r="A39" s="279" t="s">
        <v>108</v>
      </c>
      <c r="B39" s="252" t="s">
        <v>52</v>
      </c>
      <c r="C39" s="268" t="s">
        <v>109</v>
      </c>
      <c r="D39" s="253" t="s">
        <v>110</v>
      </c>
      <c r="E39" s="280" t="s">
        <v>35</v>
      </c>
      <c r="F39" s="255">
        <v>155.925</v>
      </c>
      <c r="G39" s="261">
        <v>175.14</v>
      </c>
      <c r="H39" s="255">
        <f>G39*F39</f>
        <v>27308.7045</v>
      </c>
      <c r="I39" s="293"/>
    </row>
    <row r="40" spans="1:9">
      <c r="A40" s="269" t="s">
        <v>111</v>
      </c>
      <c r="B40" s="269" t="s">
        <v>52</v>
      </c>
      <c r="C40" s="270" t="s">
        <v>97</v>
      </c>
      <c r="D40" s="271" t="s">
        <v>98</v>
      </c>
      <c r="E40" s="281" t="s">
        <v>99</v>
      </c>
      <c r="F40" s="273">
        <v>1300</v>
      </c>
      <c r="G40" s="282">
        <v>10.84</v>
      </c>
      <c r="H40" s="273">
        <f t="shared" ref="H40:H43" si="4">G40*F40</f>
        <v>14092</v>
      </c>
      <c r="I40" s="293"/>
    </row>
    <row r="41" spans="1:9">
      <c r="A41" s="252" t="s">
        <v>112</v>
      </c>
      <c r="B41" s="252" t="s">
        <v>52</v>
      </c>
      <c r="C41" s="268" t="s">
        <v>113</v>
      </c>
      <c r="D41" s="253" t="s">
        <v>114</v>
      </c>
      <c r="E41" s="280" t="s">
        <v>58</v>
      </c>
      <c r="F41" s="255">
        <v>55</v>
      </c>
      <c r="G41" s="261">
        <v>331.39</v>
      </c>
      <c r="H41" s="255">
        <f t="shared" si="4"/>
        <v>18226.45</v>
      </c>
      <c r="I41" s="293"/>
    </row>
    <row r="42" ht="28.5" spans="1:9">
      <c r="A42" s="252" t="s">
        <v>115</v>
      </c>
      <c r="B42" s="252" t="s">
        <v>52</v>
      </c>
      <c r="C42" s="367" t="s">
        <v>116</v>
      </c>
      <c r="D42" s="253" t="s">
        <v>117</v>
      </c>
      <c r="E42" s="280" t="s">
        <v>58</v>
      </c>
      <c r="F42" s="255">
        <v>55</v>
      </c>
      <c r="G42" s="261">
        <v>101.01</v>
      </c>
      <c r="H42" s="255">
        <f t="shared" si="4"/>
        <v>5555.55</v>
      </c>
      <c r="I42" s="293"/>
    </row>
    <row r="43" spans="1:9">
      <c r="A43" s="284" t="s">
        <v>118</v>
      </c>
      <c r="B43" s="252" t="s">
        <v>52</v>
      </c>
      <c r="C43" s="268" t="s">
        <v>22</v>
      </c>
      <c r="D43" s="253" t="s">
        <v>119</v>
      </c>
      <c r="E43" s="280" t="s">
        <v>120</v>
      </c>
      <c r="F43" s="255">
        <v>1</v>
      </c>
      <c r="G43" s="255">
        <f>300*1.2345</f>
        <v>370.35</v>
      </c>
      <c r="H43" s="255">
        <f t="shared" si="4"/>
        <v>370.35</v>
      </c>
      <c r="I43" s="293"/>
    </row>
    <row r="44" ht="15" spans="1:9">
      <c r="A44" s="263" t="s">
        <v>16</v>
      </c>
      <c r="B44" s="263"/>
      <c r="C44" s="264" t="s">
        <v>16</v>
      </c>
      <c r="D44" s="265"/>
      <c r="E44" s="265" t="s">
        <v>18</v>
      </c>
      <c r="F44" s="266" t="s">
        <v>19</v>
      </c>
      <c r="G44" s="267" t="s">
        <v>48</v>
      </c>
      <c r="H44" s="266">
        <f>SUM(H39:H43)</f>
        <v>65553.0545</v>
      </c>
      <c r="I44" s="221"/>
    </row>
    <row r="45" ht="15" spans="1:8">
      <c r="A45" s="240" t="s">
        <v>121</v>
      </c>
      <c r="B45" s="240"/>
      <c r="C45" s="241" t="s">
        <v>16</v>
      </c>
      <c r="D45" s="242" t="s">
        <v>122</v>
      </c>
      <c r="E45" s="242" t="s">
        <v>18</v>
      </c>
      <c r="F45" s="243" t="s">
        <v>19</v>
      </c>
      <c r="G45" s="244" t="s">
        <v>19</v>
      </c>
      <c r="H45" s="243" t="s">
        <v>19</v>
      </c>
    </row>
    <row r="46" spans="1:9">
      <c r="A46" s="245" t="s">
        <v>123</v>
      </c>
      <c r="B46" s="245" t="s">
        <v>21</v>
      </c>
      <c r="C46" s="285" t="s">
        <v>124</v>
      </c>
      <c r="D46" s="247" t="s">
        <v>125</v>
      </c>
      <c r="E46" s="286" t="s">
        <v>126</v>
      </c>
      <c r="F46" s="249">
        <v>500</v>
      </c>
      <c r="G46" s="250">
        <v>187.56</v>
      </c>
      <c r="H46" s="249">
        <f>G46*F46</f>
        <v>93780</v>
      </c>
      <c r="I46" s="293"/>
    </row>
    <row r="47" ht="15" spans="1:8">
      <c r="A47" s="263" t="s">
        <v>16</v>
      </c>
      <c r="B47" s="263"/>
      <c r="C47" s="264" t="s">
        <v>16</v>
      </c>
      <c r="D47" s="265"/>
      <c r="E47" s="265" t="s">
        <v>18</v>
      </c>
      <c r="F47" s="266" t="s">
        <v>19</v>
      </c>
      <c r="G47" s="267" t="s">
        <v>48</v>
      </c>
      <c r="H47" s="266">
        <f>SUM(H46:H46)</f>
        <v>93780</v>
      </c>
    </row>
    <row r="48" ht="15" spans="1:8">
      <c r="A48" s="240" t="s">
        <v>127</v>
      </c>
      <c r="B48" s="240"/>
      <c r="C48" s="241" t="s">
        <v>16</v>
      </c>
      <c r="D48" s="242" t="s">
        <v>128</v>
      </c>
      <c r="E48" s="242" t="s">
        <v>18</v>
      </c>
      <c r="F48" s="243" t="s">
        <v>19</v>
      </c>
      <c r="G48" s="244" t="s">
        <v>19</v>
      </c>
      <c r="H48" s="243" t="s">
        <v>19</v>
      </c>
    </row>
    <row r="49" ht="42.75" customHeight="1" spans="1:8">
      <c r="A49" s="252" t="s">
        <v>129</v>
      </c>
      <c r="B49" s="252" t="s">
        <v>52</v>
      </c>
      <c r="C49" s="364" t="s">
        <v>130</v>
      </c>
      <c r="D49" s="253" t="s">
        <v>131</v>
      </c>
      <c r="E49" s="254" t="s">
        <v>35</v>
      </c>
      <c r="F49" s="255">
        <v>500</v>
      </c>
      <c r="G49" s="261">
        <v>59.16</v>
      </c>
      <c r="H49" s="255">
        <f>G49*F49</f>
        <v>29580</v>
      </c>
    </row>
    <row r="50" ht="45" spans="1:8">
      <c r="A50" s="252" t="s">
        <v>132</v>
      </c>
      <c r="B50" s="252" t="s">
        <v>52</v>
      </c>
      <c r="C50" s="364" t="s">
        <v>133</v>
      </c>
      <c r="D50" s="287" t="s">
        <v>134</v>
      </c>
      <c r="E50" s="254" t="s">
        <v>35</v>
      </c>
      <c r="F50" s="255">
        <v>334.01</v>
      </c>
      <c r="G50" s="261">
        <v>80.13</v>
      </c>
      <c r="H50" s="255">
        <f t="shared" ref="H50:H54" si="5">+ROUND(F50*G50,2)</f>
        <v>26764.22</v>
      </c>
    </row>
    <row r="51" ht="28.5" spans="1:8">
      <c r="A51" s="252" t="s">
        <v>135</v>
      </c>
      <c r="B51" s="252" t="s">
        <v>52</v>
      </c>
      <c r="C51" s="364" t="s">
        <v>136</v>
      </c>
      <c r="D51" s="253" t="s">
        <v>137</v>
      </c>
      <c r="E51" s="254" t="s">
        <v>58</v>
      </c>
      <c r="F51" s="255">
        <v>6</v>
      </c>
      <c r="G51" s="261">
        <v>1918.04</v>
      </c>
      <c r="H51" s="255">
        <f t="shared" si="5"/>
        <v>11508.24</v>
      </c>
    </row>
    <row r="52" ht="28.5" spans="1:8">
      <c r="A52" s="252" t="s">
        <v>138</v>
      </c>
      <c r="B52" s="252" t="s">
        <v>52</v>
      </c>
      <c r="C52" s="366" t="s">
        <v>139</v>
      </c>
      <c r="D52" s="247" t="s">
        <v>140</v>
      </c>
      <c r="E52" s="248" t="s">
        <v>35</v>
      </c>
      <c r="F52" s="249">
        <v>1235.16</v>
      </c>
      <c r="G52" s="261">
        <v>116.63</v>
      </c>
      <c r="H52" s="249">
        <f t="shared" si="5"/>
        <v>144056.71</v>
      </c>
    </row>
    <row r="53" ht="28.5" spans="1:8">
      <c r="A53" s="252" t="s">
        <v>141</v>
      </c>
      <c r="B53" s="252" t="s">
        <v>52</v>
      </c>
      <c r="C53" s="364" t="s">
        <v>142</v>
      </c>
      <c r="D53" s="253" t="s">
        <v>143</v>
      </c>
      <c r="E53" s="254" t="s">
        <v>35</v>
      </c>
      <c r="F53" s="255">
        <v>1500</v>
      </c>
      <c r="G53" s="261">
        <v>3.08</v>
      </c>
      <c r="H53" s="255">
        <f t="shared" si="5"/>
        <v>4620</v>
      </c>
    </row>
    <row r="54" spans="1:10">
      <c r="A54" s="252" t="s">
        <v>144</v>
      </c>
      <c r="B54" s="245" t="s">
        <v>52</v>
      </c>
      <c r="C54" s="246" t="s">
        <v>22</v>
      </c>
      <c r="D54" s="258" t="s">
        <v>145</v>
      </c>
      <c r="E54" s="248" t="s">
        <v>35</v>
      </c>
      <c r="F54" s="249">
        <v>191.3</v>
      </c>
      <c r="G54" s="261">
        <v>555.06</v>
      </c>
      <c r="H54" s="249">
        <f t="shared" si="5"/>
        <v>106182.98</v>
      </c>
      <c r="I54" s="220"/>
      <c r="J54" s="221"/>
    </row>
    <row r="55" ht="15" spans="1:8">
      <c r="A55" s="263" t="s">
        <v>16</v>
      </c>
      <c r="B55" s="263"/>
      <c r="C55" s="264" t="s">
        <v>16</v>
      </c>
      <c r="D55" s="265"/>
      <c r="E55" s="265" t="s">
        <v>18</v>
      </c>
      <c r="F55" s="266" t="s">
        <v>19</v>
      </c>
      <c r="G55" s="267" t="s">
        <v>48</v>
      </c>
      <c r="H55" s="266">
        <f>SUM(H49:H54)</f>
        <v>322712.15</v>
      </c>
    </row>
    <row r="56" ht="15" spans="1:8">
      <c r="A56" s="240" t="s">
        <v>146</v>
      </c>
      <c r="B56" s="240"/>
      <c r="C56" s="241" t="s">
        <v>16</v>
      </c>
      <c r="D56" s="242" t="s">
        <v>147</v>
      </c>
      <c r="E56" s="242" t="s">
        <v>18</v>
      </c>
      <c r="F56" s="243" t="s">
        <v>19</v>
      </c>
      <c r="G56" s="244" t="s">
        <v>19</v>
      </c>
      <c r="H56" s="243" t="s">
        <v>19</v>
      </c>
    </row>
    <row r="57" spans="1:8">
      <c r="A57" s="245" t="s">
        <v>148</v>
      </c>
      <c r="B57" s="245" t="s">
        <v>52</v>
      </c>
      <c r="C57" s="366" t="s">
        <v>149</v>
      </c>
      <c r="D57" s="247" t="s">
        <v>150</v>
      </c>
      <c r="E57" s="248" t="s">
        <v>35</v>
      </c>
      <c r="F57" s="249">
        <v>1405.4</v>
      </c>
      <c r="G57" s="261">
        <v>175.5</v>
      </c>
      <c r="H57" s="249">
        <f t="shared" ref="H57:H59" si="6">+ROUND(F57*G57,2)</f>
        <v>246647.7</v>
      </c>
    </row>
    <row r="58" spans="1:8">
      <c r="A58" s="245" t="s">
        <v>151</v>
      </c>
      <c r="B58" s="245" t="s">
        <v>52</v>
      </c>
      <c r="C58" s="366" t="s">
        <v>152</v>
      </c>
      <c r="D58" s="247" t="s">
        <v>153</v>
      </c>
      <c r="E58" s="248" t="s">
        <v>103</v>
      </c>
      <c r="F58" s="249">
        <v>340</v>
      </c>
      <c r="G58" s="261">
        <v>28.59</v>
      </c>
      <c r="H58" s="249">
        <f t="shared" si="6"/>
        <v>9720.6</v>
      </c>
    </row>
    <row r="59" spans="1:8">
      <c r="A59" s="245" t="s">
        <v>154</v>
      </c>
      <c r="B59" s="245" t="s">
        <v>52</v>
      </c>
      <c r="C59" s="366" t="s">
        <v>155</v>
      </c>
      <c r="D59" s="247" t="s">
        <v>156</v>
      </c>
      <c r="E59" s="248" t="s">
        <v>103</v>
      </c>
      <c r="F59" s="249">
        <v>340</v>
      </c>
      <c r="G59" s="261">
        <v>56.32</v>
      </c>
      <c r="H59" s="249">
        <f t="shared" si="6"/>
        <v>19148.8</v>
      </c>
    </row>
    <row r="60" ht="15" spans="1:8">
      <c r="A60" s="263" t="s">
        <v>16</v>
      </c>
      <c r="B60" s="263"/>
      <c r="C60" s="264" t="s">
        <v>16</v>
      </c>
      <c r="D60" s="265"/>
      <c r="E60" s="265" t="s">
        <v>18</v>
      </c>
      <c r="F60" s="266" t="s">
        <v>19</v>
      </c>
      <c r="G60" s="267" t="s">
        <v>48</v>
      </c>
      <c r="H60" s="266">
        <f>SUM(H57:H59)</f>
        <v>275517.1</v>
      </c>
    </row>
    <row r="61" ht="45" spans="1:8">
      <c r="A61" s="240" t="s">
        <v>157</v>
      </c>
      <c r="B61" s="240"/>
      <c r="C61" s="241" t="s">
        <v>16</v>
      </c>
      <c r="D61" s="288" t="s">
        <v>158</v>
      </c>
      <c r="E61" s="242" t="s">
        <v>18</v>
      </c>
      <c r="F61" s="243" t="s">
        <v>19</v>
      </c>
      <c r="G61" s="244" t="s">
        <v>19</v>
      </c>
      <c r="H61" s="243" t="s">
        <v>19</v>
      </c>
    </row>
    <row r="62" s="217" customFormat="1" ht="30" spans="1:8">
      <c r="A62" s="289" t="s">
        <v>159</v>
      </c>
      <c r="B62" s="289"/>
      <c r="C62" s="290" t="s">
        <v>16</v>
      </c>
      <c r="D62" s="276" t="s">
        <v>160</v>
      </c>
      <c r="E62" s="291" t="s">
        <v>18</v>
      </c>
      <c r="F62" s="292" t="s">
        <v>19</v>
      </c>
      <c r="G62" s="249" t="s">
        <v>19</v>
      </c>
      <c r="H62" s="292" t="s">
        <v>19</v>
      </c>
    </row>
    <row r="63" spans="1:8">
      <c r="A63" s="245" t="s">
        <v>161</v>
      </c>
      <c r="B63" s="245" t="s">
        <v>52</v>
      </c>
      <c r="C63" s="366" t="s">
        <v>162</v>
      </c>
      <c r="D63" s="247" t="s">
        <v>163</v>
      </c>
      <c r="E63" s="248" t="s">
        <v>164</v>
      </c>
      <c r="F63" s="249">
        <v>1</v>
      </c>
      <c r="G63" s="261">
        <v>576.31</v>
      </c>
      <c r="H63" s="249">
        <f t="shared" ref="H63:H77" si="7">+ROUND(F63*G63,2)</f>
        <v>576.31</v>
      </c>
    </row>
    <row r="64" spans="1:10">
      <c r="A64" s="245" t="s">
        <v>165</v>
      </c>
      <c r="B64" s="245" t="s">
        <v>21</v>
      </c>
      <c r="C64" s="366" t="s">
        <v>166</v>
      </c>
      <c r="D64" s="247" t="s">
        <v>167</v>
      </c>
      <c r="E64" s="248" t="s">
        <v>164</v>
      </c>
      <c r="F64" s="249">
        <v>1</v>
      </c>
      <c r="G64" s="261">
        <v>400.86</v>
      </c>
      <c r="H64" s="249">
        <f t="shared" si="7"/>
        <v>400.86</v>
      </c>
      <c r="J64" s="221">
        <f>SUBTOTAL(9,H62:H129)</f>
        <v>326687.34</v>
      </c>
    </row>
    <row r="65" spans="1:8">
      <c r="A65" s="245" t="s">
        <v>168</v>
      </c>
      <c r="B65" s="245" t="s">
        <v>52</v>
      </c>
      <c r="C65" s="366" t="s">
        <v>169</v>
      </c>
      <c r="D65" s="247" t="s">
        <v>170</v>
      </c>
      <c r="E65" s="248" t="s">
        <v>103</v>
      </c>
      <c r="F65" s="249">
        <v>405</v>
      </c>
      <c r="G65" s="261">
        <v>14.61</v>
      </c>
      <c r="H65" s="249">
        <f t="shared" si="7"/>
        <v>5917.05</v>
      </c>
    </row>
    <row r="66" spans="1:8">
      <c r="A66" s="245" t="s">
        <v>171</v>
      </c>
      <c r="B66" s="245" t="s">
        <v>52</v>
      </c>
      <c r="C66" s="366" t="s">
        <v>172</v>
      </c>
      <c r="D66" s="247" t="s">
        <v>173</v>
      </c>
      <c r="E66" s="248" t="s">
        <v>103</v>
      </c>
      <c r="F66" s="249">
        <v>556.5</v>
      </c>
      <c r="G66" s="261">
        <v>19.51</v>
      </c>
      <c r="H66" s="249">
        <f t="shared" si="7"/>
        <v>10857.32</v>
      </c>
    </row>
    <row r="67" spans="1:8">
      <c r="A67" s="245" t="s">
        <v>174</v>
      </c>
      <c r="B67" s="245" t="s">
        <v>52</v>
      </c>
      <c r="C67" s="246" t="s">
        <v>175</v>
      </c>
      <c r="D67" s="247" t="s">
        <v>176</v>
      </c>
      <c r="E67" s="246" t="s">
        <v>126</v>
      </c>
      <c r="F67" s="249">
        <f>501+20</f>
        <v>521</v>
      </c>
      <c r="G67" s="261">
        <v>25.34</v>
      </c>
      <c r="H67" s="249">
        <f t="shared" si="7"/>
        <v>13202.14</v>
      </c>
    </row>
    <row r="68" spans="1:8">
      <c r="A68" s="245" t="s">
        <v>177</v>
      </c>
      <c r="B68" s="245" t="s">
        <v>52</v>
      </c>
      <c r="C68" s="246" t="s">
        <v>178</v>
      </c>
      <c r="D68" s="247" t="s">
        <v>179</v>
      </c>
      <c r="E68" s="246" t="s">
        <v>126</v>
      </c>
      <c r="F68" s="249">
        <f>110.5+17</f>
        <v>127.5</v>
      </c>
      <c r="G68" s="261">
        <v>30.68</v>
      </c>
      <c r="H68" s="249">
        <f t="shared" si="7"/>
        <v>3911.7</v>
      </c>
    </row>
    <row r="69" spans="1:8">
      <c r="A69" s="245" t="s">
        <v>180</v>
      </c>
      <c r="B69" s="245" t="s">
        <v>52</v>
      </c>
      <c r="C69" s="246" t="s">
        <v>181</v>
      </c>
      <c r="D69" s="247" t="s">
        <v>182</v>
      </c>
      <c r="E69" s="246" t="s">
        <v>126</v>
      </c>
      <c r="F69" s="249">
        <v>29</v>
      </c>
      <c r="G69" s="261">
        <v>43.03</v>
      </c>
      <c r="H69" s="249">
        <f t="shared" si="7"/>
        <v>1247.87</v>
      </c>
    </row>
    <row r="70" spans="1:8">
      <c r="A70" s="245" t="s">
        <v>183</v>
      </c>
      <c r="B70" s="245" t="s">
        <v>52</v>
      </c>
      <c r="C70" s="246" t="s">
        <v>184</v>
      </c>
      <c r="D70" s="247" t="s">
        <v>185</v>
      </c>
      <c r="E70" s="246" t="s">
        <v>126</v>
      </c>
      <c r="F70" s="249">
        <v>40</v>
      </c>
      <c r="G70" s="261">
        <v>59.53</v>
      </c>
      <c r="H70" s="249">
        <f t="shared" si="7"/>
        <v>2381.2</v>
      </c>
    </row>
    <row r="71" spans="1:8">
      <c r="A71" s="245" t="s">
        <v>186</v>
      </c>
      <c r="B71" s="245" t="s">
        <v>52</v>
      </c>
      <c r="C71" s="246" t="s">
        <v>187</v>
      </c>
      <c r="D71" s="247" t="s">
        <v>188</v>
      </c>
      <c r="E71" s="246" t="s">
        <v>164</v>
      </c>
      <c r="F71" s="249">
        <v>4</v>
      </c>
      <c r="G71" s="261">
        <v>1161.87</v>
      </c>
      <c r="H71" s="249">
        <f t="shared" si="7"/>
        <v>4647.48</v>
      </c>
    </row>
    <row r="72" spans="1:8">
      <c r="A72" s="245" t="s">
        <v>189</v>
      </c>
      <c r="B72" s="245" t="s">
        <v>52</v>
      </c>
      <c r="C72" s="366" t="s">
        <v>190</v>
      </c>
      <c r="D72" s="247" t="s">
        <v>191</v>
      </c>
      <c r="E72" s="248" t="s">
        <v>164</v>
      </c>
      <c r="F72" s="249">
        <v>38</v>
      </c>
      <c r="G72" s="261">
        <v>96.51</v>
      </c>
      <c r="H72" s="249">
        <f t="shared" si="7"/>
        <v>3667.38</v>
      </c>
    </row>
    <row r="73" spans="1:8">
      <c r="A73" s="245" t="s">
        <v>192</v>
      </c>
      <c r="B73" s="245" t="s">
        <v>52</v>
      </c>
      <c r="C73" s="366" t="s">
        <v>193</v>
      </c>
      <c r="D73" s="247" t="s">
        <v>194</v>
      </c>
      <c r="E73" s="248" t="s">
        <v>164</v>
      </c>
      <c r="F73" s="249">
        <v>10</v>
      </c>
      <c r="G73" s="261">
        <v>140.39</v>
      </c>
      <c r="H73" s="249">
        <f t="shared" si="7"/>
        <v>1403.9</v>
      </c>
    </row>
    <row r="74" spans="1:8">
      <c r="A74" s="245" t="s">
        <v>195</v>
      </c>
      <c r="B74" s="245" t="s">
        <v>52</v>
      </c>
      <c r="C74" s="246" t="s">
        <v>196</v>
      </c>
      <c r="D74" s="247" t="s">
        <v>197</v>
      </c>
      <c r="E74" s="248" t="s">
        <v>164</v>
      </c>
      <c r="F74" s="249">
        <v>8</v>
      </c>
      <c r="G74" s="261">
        <v>66.22</v>
      </c>
      <c r="H74" s="249">
        <f t="shared" si="7"/>
        <v>529.76</v>
      </c>
    </row>
    <row r="75" spans="1:8">
      <c r="A75" s="245" t="s">
        <v>198</v>
      </c>
      <c r="B75" s="245" t="s">
        <v>52</v>
      </c>
      <c r="C75" s="246" t="s">
        <v>199</v>
      </c>
      <c r="D75" s="247" t="s">
        <v>200</v>
      </c>
      <c r="E75" s="248" t="s">
        <v>164</v>
      </c>
      <c r="F75" s="249">
        <v>8</v>
      </c>
      <c r="G75" s="261">
        <v>92.27</v>
      </c>
      <c r="H75" s="249">
        <f t="shared" si="7"/>
        <v>738.16</v>
      </c>
    </row>
    <row r="76" spans="1:8">
      <c r="A76" s="245" t="s">
        <v>201</v>
      </c>
      <c r="B76" s="245" t="s">
        <v>52</v>
      </c>
      <c r="C76" s="366" t="s">
        <v>202</v>
      </c>
      <c r="D76" s="247" t="s">
        <v>203</v>
      </c>
      <c r="E76" s="248" t="s">
        <v>164</v>
      </c>
      <c r="F76" s="249">
        <v>7</v>
      </c>
      <c r="G76" s="261">
        <v>102.43</v>
      </c>
      <c r="H76" s="249">
        <f t="shared" si="7"/>
        <v>717.01</v>
      </c>
    </row>
    <row r="77" spans="1:8">
      <c r="A77" s="245" t="s">
        <v>204</v>
      </c>
      <c r="B77" s="245" t="s">
        <v>52</v>
      </c>
      <c r="C77" s="246" t="s">
        <v>205</v>
      </c>
      <c r="D77" s="247" t="s">
        <v>206</v>
      </c>
      <c r="E77" s="248" t="s">
        <v>126</v>
      </c>
      <c r="F77" s="249">
        <v>30.52</v>
      </c>
      <c r="G77" s="261">
        <v>76.35</v>
      </c>
      <c r="H77" s="249">
        <f t="shared" si="7"/>
        <v>2330.2</v>
      </c>
    </row>
    <row r="78" s="217" customFormat="1" ht="30" spans="1:8">
      <c r="A78" s="289" t="s">
        <v>207</v>
      </c>
      <c r="B78" s="289"/>
      <c r="C78" s="290" t="s">
        <v>16</v>
      </c>
      <c r="D78" s="276" t="s">
        <v>208</v>
      </c>
      <c r="E78" s="291" t="s">
        <v>18</v>
      </c>
      <c r="F78" s="292" t="s">
        <v>19</v>
      </c>
      <c r="G78" s="249" t="s">
        <v>19</v>
      </c>
      <c r="H78" s="292" t="s">
        <v>19</v>
      </c>
    </row>
    <row r="79" spans="1:8">
      <c r="A79" s="245" t="s">
        <v>209</v>
      </c>
      <c r="B79" s="245" t="s">
        <v>52</v>
      </c>
      <c r="C79" s="366" t="s">
        <v>210</v>
      </c>
      <c r="D79" s="247" t="s">
        <v>211</v>
      </c>
      <c r="E79" s="248" t="s">
        <v>164</v>
      </c>
      <c r="F79" s="249">
        <v>338</v>
      </c>
      <c r="G79" s="261">
        <v>98.32</v>
      </c>
      <c r="H79" s="249">
        <f t="shared" ref="H79:H92" si="8">+ROUND(F79*G79,2)</f>
        <v>33232.16</v>
      </c>
    </row>
    <row r="80" spans="1:8">
      <c r="A80" s="245" t="s">
        <v>212</v>
      </c>
      <c r="B80" s="245" t="s">
        <v>52</v>
      </c>
      <c r="C80" s="366" t="s">
        <v>213</v>
      </c>
      <c r="D80" s="247" t="s">
        <v>214</v>
      </c>
      <c r="E80" s="248" t="s">
        <v>103</v>
      </c>
      <c r="F80" s="249">
        <v>839</v>
      </c>
      <c r="G80" s="261">
        <v>106.81</v>
      </c>
      <c r="H80" s="249">
        <f t="shared" si="8"/>
        <v>89613.59</v>
      </c>
    </row>
    <row r="81" spans="1:8">
      <c r="A81" s="245" t="s">
        <v>215</v>
      </c>
      <c r="B81" s="245" t="s">
        <v>52</v>
      </c>
      <c r="C81" s="366" t="s">
        <v>216</v>
      </c>
      <c r="D81" s="247" t="s">
        <v>217</v>
      </c>
      <c r="E81" s="248" t="s">
        <v>164</v>
      </c>
      <c r="F81" s="249">
        <v>20</v>
      </c>
      <c r="G81" s="261">
        <v>28.18</v>
      </c>
      <c r="H81" s="249">
        <f t="shared" si="8"/>
        <v>563.6</v>
      </c>
    </row>
    <row r="82" spans="1:8">
      <c r="A82" s="245" t="s">
        <v>218</v>
      </c>
      <c r="B82" s="245" t="s">
        <v>52</v>
      </c>
      <c r="C82" s="366" t="s">
        <v>219</v>
      </c>
      <c r="D82" s="247" t="s">
        <v>220</v>
      </c>
      <c r="E82" s="248" t="s">
        <v>164</v>
      </c>
      <c r="F82" s="249">
        <v>11</v>
      </c>
      <c r="G82" s="261">
        <v>40.43</v>
      </c>
      <c r="H82" s="249">
        <f t="shared" si="8"/>
        <v>444.73</v>
      </c>
    </row>
    <row r="83" spans="1:8">
      <c r="A83" s="245" t="s">
        <v>221</v>
      </c>
      <c r="B83" s="245" t="s">
        <v>52</v>
      </c>
      <c r="C83" s="366" t="s">
        <v>222</v>
      </c>
      <c r="D83" s="247" t="s">
        <v>223</v>
      </c>
      <c r="E83" s="248" t="s">
        <v>164</v>
      </c>
      <c r="F83" s="249">
        <v>20</v>
      </c>
      <c r="G83" s="261">
        <v>22.04</v>
      </c>
      <c r="H83" s="249">
        <f t="shared" si="8"/>
        <v>440.8</v>
      </c>
    </row>
    <row r="84" spans="1:8">
      <c r="A84" s="245" t="s">
        <v>224</v>
      </c>
      <c r="B84" s="245" t="s">
        <v>52</v>
      </c>
      <c r="C84" s="366" t="s">
        <v>225</v>
      </c>
      <c r="D84" s="247" t="s">
        <v>226</v>
      </c>
      <c r="E84" s="248" t="s">
        <v>164</v>
      </c>
      <c r="F84" s="249">
        <v>93</v>
      </c>
      <c r="G84" s="261">
        <v>11.46</v>
      </c>
      <c r="H84" s="249">
        <f t="shared" si="8"/>
        <v>1065.78</v>
      </c>
    </row>
    <row r="85" spans="1:8">
      <c r="A85" s="245" t="s">
        <v>227</v>
      </c>
      <c r="B85" s="245" t="s">
        <v>52</v>
      </c>
      <c r="C85" s="366" t="s">
        <v>222</v>
      </c>
      <c r="D85" s="247" t="s">
        <v>228</v>
      </c>
      <c r="E85" s="248" t="s">
        <v>164</v>
      </c>
      <c r="F85" s="249">
        <v>28</v>
      </c>
      <c r="G85" s="261">
        <v>22.04</v>
      </c>
      <c r="H85" s="249">
        <f t="shared" si="8"/>
        <v>617.12</v>
      </c>
    </row>
    <row r="86" spans="1:8">
      <c r="A86" s="245" t="s">
        <v>229</v>
      </c>
      <c r="B86" s="245" t="s">
        <v>52</v>
      </c>
      <c r="C86" s="366" t="s">
        <v>225</v>
      </c>
      <c r="D86" s="247" t="s">
        <v>230</v>
      </c>
      <c r="E86" s="248" t="s">
        <v>164</v>
      </c>
      <c r="F86" s="249">
        <v>32</v>
      </c>
      <c r="G86" s="261">
        <v>11.46</v>
      </c>
      <c r="H86" s="249">
        <f t="shared" si="8"/>
        <v>366.72</v>
      </c>
    </row>
    <row r="87" spans="1:8">
      <c r="A87" s="245" t="s">
        <v>231</v>
      </c>
      <c r="B87" s="245" t="s">
        <v>52</v>
      </c>
      <c r="C87" s="366" t="s">
        <v>232</v>
      </c>
      <c r="D87" s="247" t="s">
        <v>233</v>
      </c>
      <c r="E87" s="248" t="s">
        <v>164</v>
      </c>
      <c r="F87" s="249">
        <v>39</v>
      </c>
      <c r="G87" s="261">
        <v>21.05</v>
      </c>
      <c r="H87" s="249">
        <f t="shared" si="8"/>
        <v>820.95</v>
      </c>
    </row>
    <row r="88" spans="1:8">
      <c r="A88" s="245" t="s">
        <v>234</v>
      </c>
      <c r="B88" s="245" t="s">
        <v>52</v>
      </c>
      <c r="C88" s="366" t="s">
        <v>235</v>
      </c>
      <c r="D88" s="247" t="s">
        <v>236</v>
      </c>
      <c r="E88" s="248" t="s">
        <v>164</v>
      </c>
      <c r="F88" s="249">
        <v>58</v>
      </c>
      <c r="G88" s="261">
        <v>23.72</v>
      </c>
      <c r="H88" s="249">
        <f t="shared" si="8"/>
        <v>1375.76</v>
      </c>
    </row>
    <row r="89" spans="1:8">
      <c r="A89" s="245" t="s">
        <v>237</v>
      </c>
      <c r="B89" s="245" t="s">
        <v>52</v>
      </c>
      <c r="C89" s="366" t="s">
        <v>238</v>
      </c>
      <c r="D89" s="247" t="s">
        <v>239</v>
      </c>
      <c r="E89" s="248" t="s">
        <v>58</v>
      </c>
      <c r="F89" s="249">
        <v>0.36</v>
      </c>
      <c r="G89" s="261">
        <v>539.99</v>
      </c>
      <c r="H89" s="249">
        <f t="shared" si="8"/>
        <v>194.4</v>
      </c>
    </row>
    <row r="90" ht="28.5" spans="1:8">
      <c r="A90" s="245" t="s">
        <v>240</v>
      </c>
      <c r="B90" s="245" t="s">
        <v>52</v>
      </c>
      <c r="C90" s="366" t="s">
        <v>73</v>
      </c>
      <c r="D90" s="247" t="s">
        <v>241</v>
      </c>
      <c r="E90" s="248" t="s">
        <v>58</v>
      </c>
      <c r="F90" s="249">
        <v>6.86</v>
      </c>
      <c r="G90" s="261">
        <v>56.34</v>
      </c>
      <c r="H90" s="249">
        <f t="shared" si="8"/>
        <v>386.49</v>
      </c>
    </row>
    <row r="91" ht="28.5" spans="1:8">
      <c r="A91" s="245" t="s">
        <v>242</v>
      </c>
      <c r="B91" s="245" t="s">
        <v>52</v>
      </c>
      <c r="C91" s="366" t="s">
        <v>243</v>
      </c>
      <c r="D91" s="247" t="s">
        <v>244</v>
      </c>
      <c r="E91" s="248" t="s">
        <v>35</v>
      </c>
      <c r="F91" s="249">
        <v>28.8</v>
      </c>
      <c r="G91" s="261">
        <v>221.03</v>
      </c>
      <c r="H91" s="249">
        <f t="shared" si="8"/>
        <v>6365.66</v>
      </c>
    </row>
    <row r="92" spans="1:8">
      <c r="A92" s="245" t="s">
        <v>245</v>
      </c>
      <c r="B92" s="245" t="s">
        <v>52</v>
      </c>
      <c r="C92" s="366" t="s">
        <v>246</v>
      </c>
      <c r="D92" s="247" t="s">
        <v>247</v>
      </c>
      <c r="E92" s="248" t="s">
        <v>35</v>
      </c>
      <c r="F92" s="249">
        <v>7.2</v>
      </c>
      <c r="G92" s="261">
        <v>154.88</v>
      </c>
      <c r="H92" s="249">
        <f t="shared" si="8"/>
        <v>1115.14</v>
      </c>
    </row>
    <row r="93" s="217" customFormat="1" ht="15" spans="1:8">
      <c r="A93" s="289" t="s">
        <v>248</v>
      </c>
      <c r="B93" s="289"/>
      <c r="C93" s="290" t="s">
        <v>16</v>
      </c>
      <c r="D93" s="276" t="s">
        <v>249</v>
      </c>
      <c r="E93" s="291" t="s">
        <v>18</v>
      </c>
      <c r="F93" s="292" t="s">
        <v>19</v>
      </c>
      <c r="G93" s="249" t="s">
        <v>19</v>
      </c>
      <c r="H93" s="292" t="s">
        <v>19</v>
      </c>
    </row>
    <row r="94" spans="1:8">
      <c r="A94" s="245" t="s">
        <v>250</v>
      </c>
      <c r="B94" s="245" t="s">
        <v>52</v>
      </c>
      <c r="C94" s="366" t="s">
        <v>251</v>
      </c>
      <c r="D94" s="247" t="s">
        <v>252</v>
      </c>
      <c r="E94" s="248" t="s">
        <v>103</v>
      </c>
      <c r="F94" s="249">
        <v>196</v>
      </c>
      <c r="G94" s="261">
        <v>41.93</v>
      </c>
      <c r="H94" s="249">
        <f>+ROUND(F94*G94,2)</f>
        <v>8218.28</v>
      </c>
    </row>
    <row r="95" s="217" customFormat="1" ht="15" spans="1:8">
      <c r="A95" s="289" t="s">
        <v>165</v>
      </c>
      <c r="B95" s="289"/>
      <c r="C95" s="290" t="s">
        <v>16</v>
      </c>
      <c r="D95" s="276" t="s">
        <v>253</v>
      </c>
      <c r="E95" s="291" t="s">
        <v>18</v>
      </c>
      <c r="F95" s="292" t="s">
        <v>19</v>
      </c>
      <c r="G95" s="249" t="s">
        <v>19</v>
      </c>
      <c r="H95" s="249"/>
    </row>
    <row r="96" s="217" customFormat="1" ht="15" spans="1:8">
      <c r="A96" s="245" t="s">
        <v>254</v>
      </c>
      <c r="B96" s="245" t="s">
        <v>52</v>
      </c>
      <c r="C96" s="246" t="s">
        <v>210</v>
      </c>
      <c r="D96" s="247" t="s">
        <v>211</v>
      </c>
      <c r="E96" s="246" t="s">
        <v>103</v>
      </c>
      <c r="F96" s="249">
        <v>263</v>
      </c>
      <c r="G96" s="261">
        <v>98.32</v>
      </c>
      <c r="H96" s="249">
        <f t="shared" ref="H96:H104" si="9">+ROUND(F96*G96,2)</f>
        <v>25858.16</v>
      </c>
    </row>
    <row r="97" s="217" customFormat="1" ht="15" spans="1:8">
      <c r="A97" s="245" t="s">
        <v>255</v>
      </c>
      <c r="B97" s="245" t="s">
        <v>52</v>
      </c>
      <c r="C97" s="366" t="s">
        <v>256</v>
      </c>
      <c r="D97" s="247" t="s">
        <v>257</v>
      </c>
      <c r="E97" s="246" t="s">
        <v>258</v>
      </c>
      <c r="F97" s="249">
        <v>4</v>
      </c>
      <c r="G97" s="261">
        <v>785.88</v>
      </c>
      <c r="H97" s="249">
        <f t="shared" si="9"/>
        <v>3143.52</v>
      </c>
    </row>
    <row r="98" s="217" customFormat="1" ht="15" spans="1:8">
      <c r="A98" s="245" t="s">
        <v>259</v>
      </c>
      <c r="B98" s="245" t="s">
        <v>52</v>
      </c>
      <c r="C98" s="366" t="s">
        <v>213</v>
      </c>
      <c r="D98" s="247" t="s">
        <v>260</v>
      </c>
      <c r="E98" s="246" t="s">
        <v>126</v>
      </c>
      <c r="F98" s="249">
        <v>10</v>
      </c>
      <c r="G98" s="261">
        <v>106.81</v>
      </c>
      <c r="H98" s="249">
        <f t="shared" si="9"/>
        <v>1068.1</v>
      </c>
    </row>
    <row r="99" s="217" customFormat="1" ht="15" spans="1:8">
      <c r="A99" s="245" t="s">
        <v>261</v>
      </c>
      <c r="B99" s="245" t="s">
        <v>52</v>
      </c>
      <c r="C99" s="366" t="s">
        <v>213</v>
      </c>
      <c r="D99" s="247" t="s">
        <v>262</v>
      </c>
      <c r="E99" s="246" t="s">
        <v>126</v>
      </c>
      <c r="F99" s="249">
        <v>276</v>
      </c>
      <c r="G99" s="261">
        <v>106.81</v>
      </c>
      <c r="H99" s="249">
        <f t="shared" si="9"/>
        <v>29479.56</v>
      </c>
    </row>
    <row r="100" s="217" customFormat="1" ht="15" spans="1:8">
      <c r="A100" s="245" t="s">
        <v>263</v>
      </c>
      <c r="B100" s="245" t="s">
        <v>52</v>
      </c>
      <c r="C100" s="246" t="s">
        <v>213</v>
      </c>
      <c r="D100" s="247" t="s">
        <v>264</v>
      </c>
      <c r="E100" s="246" t="s">
        <v>126</v>
      </c>
      <c r="F100" s="249">
        <v>64</v>
      </c>
      <c r="G100" s="261">
        <v>106.81</v>
      </c>
      <c r="H100" s="249">
        <f t="shared" si="9"/>
        <v>6835.84</v>
      </c>
    </row>
    <row r="101" s="217" customFormat="1" ht="15" spans="1:8">
      <c r="A101" s="245" t="s">
        <v>265</v>
      </c>
      <c r="B101" s="245" t="s">
        <v>52</v>
      </c>
      <c r="C101" s="366" t="s">
        <v>266</v>
      </c>
      <c r="D101" s="247" t="s">
        <v>267</v>
      </c>
      <c r="E101" s="246" t="s">
        <v>126</v>
      </c>
      <c r="F101" s="249">
        <v>14</v>
      </c>
      <c r="G101" s="261">
        <v>54.58</v>
      </c>
      <c r="H101" s="249">
        <f t="shared" si="9"/>
        <v>764.12</v>
      </c>
    </row>
    <row r="102" s="217" customFormat="1" ht="15" spans="1:8">
      <c r="A102" s="245" t="s">
        <v>268</v>
      </c>
      <c r="B102" s="245" t="s">
        <v>52</v>
      </c>
      <c r="C102" s="246" t="s">
        <v>269</v>
      </c>
      <c r="D102" s="247" t="s">
        <v>270</v>
      </c>
      <c r="E102" s="246" t="s">
        <v>164</v>
      </c>
      <c r="F102" s="249">
        <v>2</v>
      </c>
      <c r="G102" s="261">
        <v>600.09</v>
      </c>
      <c r="H102" s="249">
        <f t="shared" si="9"/>
        <v>1200.18</v>
      </c>
    </row>
    <row r="103" s="217" customFormat="1" ht="15" spans="1:8">
      <c r="A103" s="245" t="s">
        <v>271</v>
      </c>
      <c r="B103" s="245" t="s">
        <v>52</v>
      </c>
      <c r="C103" s="246" t="s">
        <v>272</v>
      </c>
      <c r="D103" s="247" t="s">
        <v>273</v>
      </c>
      <c r="E103" s="246" t="s">
        <v>126</v>
      </c>
      <c r="F103" s="249">
        <v>109</v>
      </c>
      <c r="G103" s="261">
        <v>116.05</v>
      </c>
      <c r="H103" s="249">
        <f t="shared" si="9"/>
        <v>12649.45</v>
      </c>
    </row>
    <row r="104" s="217" customFormat="1" ht="15" spans="1:8">
      <c r="A104" s="245" t="s">
        <v>274</v>
      </c>
      <c r="B104" s="245" t="s">
        <v>52</v>
      </c>
      <c r="C104" s="246" t="s">
        <v>275</v>
      </c>
      <c r="D104" s="247" t="s">
        <v>276</v>
      </c>
      <c r="E104" s="246" t="s">
        <v>126</v>
      </c>
      <c r="F104" s="249">
        <v>92</v>
      </c>
      <c r="G104" s="261">
        <v>135.23</v>
      </c>
      <c r="H104" s="249">
        <f t="shared" si="9"/>
        <v>12441.16</v>
      </c>
    </row>
    <row r="105" spans="1:8">
      <c r="A105" s="245" t="s">
        <v>277</v>
      </c>
      <c r="B105" s="245" t="s">
        <v>52</v>
      </c>
      <c r="C105" s="246" t="s">
        <v>213</v>
      </c>
      <c r="D105" s="247" t="s">
        <v>214</v>
      </c>
      <c r="E105" s="248" t="s">
        <v>103</v>
      </c>
      <c r="F105" s="249">
        <v>10</v>
      </c>
      <c r="G105" s="261">
        <v>106.81</v>
      </c>
      <c r="H105" s="249">
        <f t="shared" ref="H105:H133" si="10">+ROUND(F105*G105,2)</f>
        <v>1068.1</v>
      </c>
    </row>
    <row r="106" spans="1:8">
      <c r="A106" s="245" t="s">
        <v>278</v>
      </c>
      <c r="B106" s="245" t="s">
        <v>52</v>
      </c>
      <c r="C106" s="366" t="s">
        <v>222</v>
      </c>
      <c r="D106" s="247" t="s">
        <v>228</v>
      </c>
      <c r="E106" s="248" t="s">
        <v>164</v>
      </c>
      <c r="F106" s="249">
        <v>15</v>
      </c>
      <c r="G106" s="261">
        <v>22.04</v>
      </c>
      <c r="H106" s="249">
        <f t="shared" si="10"/>
        <v>330.6</v>
      </c>
    </row>
    <row r="107" spans="1:8">
      <c r="A107" s="245" t="s">
        <v>279</v>
      </c>
      <c r="B107" s="245" t="s">
        <v>52</v>
      </c>
      <c r="C107" s="366" t="s">
        <v>225</v>
      </c>
      <c r="D107" s="247" t="s">
        <v>230</v>
      </c>
      <c r="E107" s="248" t="s">
        <v>164</v>
      </c>
      <c r="F107" s="249">
        <v>25</v>
      </c>
      <c r="G107" s="261">
        <v>11.46</v>
      </c>
      <c r="H107" s="249">
        <f t="shared" si="10"/>
        <v>286.5</v>
      </c>
    </row>
    <row r="108" spans="1:8">
      <c r="A108" s="245" t="s">
        <v>280</v>
      </c>
      <c r="B108" s="245" t="s">
        <v>52</v>
      </c>
      <c r="C108" s="366" t="s">
        <v>238</v>
      </c>
      <c r="D108" s="247" t="s">
        <v>239</v>
      </c>
      <c r="E108" s="248" t="s">
        <v>58</v>
      </c>
      <c r="F108" s="249">
        <v>0.8</v>
      </c>
      <c r="G108" s="261">
        <v>539.99</v>
      </c>
      <c r="H108" s="249">
        <f t="shared" si="10"/>
        <v>431.99</v>
      </c>
    </row>
    <row r="109" ht="28.5" spans="1:8">
      <c r="A109" s="245" t="s">
        <v>281</v>
      </c>
      <c r="B109" s="245" t="s">
        <v>52</v>
      </c>
      <c r="C109" s="366" t="s">
        <v>73</v>
      </c>
      <c r="D109" s="247" t="s">
        <v>241</v>
      </c>
      <c r="E109" s="248" t="s">
        <v>58</v>
      </c>
      <c r="F109" s="249">
        <v>6.86</v>
      </c>
      <c r="G109" s="261">
        <v>56.34</v>
      </c>
      <c r="H109" s="249">
        <f t="shared" si="10"/>
        <v>386.49</v>
      </c>
    </row>
    <row r="110" ht="28.5" spans="1:8">
      <c r="A110" s="245" t="s">
        <v>282</v>
      </c>
      <c r="B110" s="245" t="s">
        <v>52</v>
      </c>
      <c r="C110" s="366" t="s">
        <v>243</v>
      </c>
      <c r="D110" s="247" t="s">
        <v>244</v>
      </c>
      <c r="E110" s="248" t="s">
        <v>35</v>
      </c>
      <c r="F110" s="249">
        <v>24.4</v>
      </c>
      <c r="G110" s="261">
        <v>221.03</v>
      </c>
      <c r="H110" s="249">
        <f t="shared" si="10"/>
        <v>5393.13</v>
      </c>
    </row>
    <row r="111" spans="1:8">
      <c r="A111" s="245" t="s">
        <v>283</v>
      </c>
      <c r="B111" s="245" t="s">
        <v>52</v>
      </c>
      <c r="C111" s="366" t="s">
        <v>246</v>
      </c>
      <c r="D111" s="247" t="s">
        <v>247</v>
      </c>
      <c r="E111" s="248" t="s">
        <v>35</v>
      </c>
      <c r="F111" s="249">
        <v>7.96</v>
      </c>
      <c r="G111" s="261">
        <v>154.88</v>
      </c>
      <c r="H111" s="249">
        <f t="shared" si="10"/>
        <v>1232.84</v>
      </c>
    </row>
    <row r="112" spans="1:9">
      <c r="A112" s="245" t="s">
        <v>284</v>
      </c>
      <c r="B112" s="252" t="s">
        <v>52</v>
      </c>
      <c r="C112" s="268" t="s">
        <v>22</v>
      </c>
      <c r="D112" s="253" t="s">
        <v>285</v>
      </c>
      <c r="E112" s="254" t="s">
        <v>95</v>
      </c>
      <c r="F112" s="255">
        <v>7</v>
      </c>
      <c r="G112" s="255">
        <v>2000</v>
      </c>
      <c r="H112" s="255">
        <f t="shared" si="10"/>
        <v>14000</v>
      </c>
      <c r="I112" s="220"/>
    </row>
    <row r="113" spans="1:8">
      <c r="A113" s="245" t="s">
        <v>286</v>
      </c>
      <c r="B113" s="245" t="s">
        <v>52</v>
      </c>
      <c r="C113" s="246" t="s">
        <v>287</v>
      </c>
      <c r="D113" s="247" t="s">
        <v>288</v>
      </c>
      <c r="E113" s="248" t="s">
        <v>164</v>
      </c>
      <c r="F113" s="249">
        <v>7</v>
      </c>
      <c r="G113" s="261">
        <v>11.45</v>
      </c>
      <c r="H113" s="249">
        <f t="shared" si="10"/>
        <v>80.15</v>
      </c>
    </row>
    <row r="114" spans="1:8">
      <c r="A114" s="245" t="s">
        <v>289</v>
      </c>
      <c r="B114" s="245" t="s">
        <v>52</v>
      </c>
      <c r="C114" s="246" t="s">
        <v>290</v>
      </c>
      <c r="D114" s="247" t="s">
        <v>291</v>
      </c>
      <c r="E114" s="248" t="s">
        <v>164</v>
      </c>
      <c r="F114" s="249">
        <v>4</v>
      </c>
      <c r="G114" s="261">
        <v>27.66</v>
      </c>
      <c r="H114" s="249">
        <f t="shared" si="10"/>
        <v>110.64</v>
      </c>
    </row>
    <row r="115" spans="1:8">
      <c r="A115" s="245" t="s">
        <v>292</v>
      </c>
      <c r="B115" s="245" t="s">
        <v>52</v>
      </c>
      <c r="C115" s="246" t="s">
        <v>293</v>
      </c>
      <c r="D115" s="247" t="s">
        <v>294</v>
      </c>
      <c r="E115" s="248" t="s">
        <v>164</v>
      </c>
      <c r="F115" s="249">
        <v>5</v>
      </c>
      <c r="G115" s="261">
        <v>46.42</v>
      </c>
      <c r="H115" s="249">
        <f t="shared" si="10"/>
        <v>232.1</v>
      </c>
    </row>
    <row r="116" spans="1:8">
      <c r="A116" s="245" t="s">
        <v>295</v>
      </c>
      <c r="B116" s="245" t="s">
        <v>52</v>
      </c>
      <c r="C116" s="246" t="s">
        <v>296</v>
      </c>
      <c r="D116" s="247" t="s">
        <v>297</v>
      </c>
      <c r="E116" s="248" t="s">
        <v>164</v>
      </c>
      <c r="F116" s="249">
        <v>18</v>
      </c>
      <c r="G116" s="261">
        <v>17.42</v>
      </c>
      <c r="H116" s="249">
        <f t="shared" si="10"/>
        <v>313.56</v>
      </c>
    </row>
    <row r="117" spans="1:8">
      <c r="A117" s="245" t="s">
        <v>298</v>
      </c>
      <c r="B117" s="245" t="s">
        <v>52</v>
      </c>
      <c r="C117" s="246" t="s">
        <v>299</v>
      </c>
      <c r="D117" s="247" t="s">
        <v>300</v>
      </c>
      <c r="E117" s="248" t="s">
        <v>164</v>
      </c>
      <c r="F117" s="249">
        <v>13</v>
      </c>
      <c r="G117" s="261">
        <v>21.86</v>
      </c>
      <c r="H117" s="249">
        <f t="shared" si="10"/>
        <v>284.18</v>
      </c>
    </row>
    <row r="118" spans="1:8">
      <c r="A118" s="245" t="s">
        <v>301</v>
      </c>
      <c r="B118" s="245" t="s">
        <v>52</v>
      </c>
      <c r="C118" s="366" t="s">
        <v>302</v>
      </c>
      <c r="D118" s="247" t="s">
        <v>303</v>
      </c>
      <c r="E118" s="248" t="s">
        <v>164</v>
      </c>
      <c r="F118" s="249">
        <v>13</v>
      </c>
      <c r="G118" s="261">
        <v>17.23</v>
      </c>
      <c r="H118" s="249">
        <f t="shared" si="10"/>
        <v>223.99</v>
      </c>
    </row>
    <row r="119" spans="1:8">
      <c r="A119" s="245" t="s">
        <v>304</v>
      </c>
      <c r="B119" s="245" t="s">
        <v>52</v>
      </c>
      <c r="C119" s="246" t="s">
        <v>305</v>
      </c>
      <c r="D119" s="247" t="s">
        <v>306</v>
      </c>
      <c r="E119" s="248" t="s">
        <v>164</v>
      </c>
      <c r="F119" s="249">
        <v>2</v>
      </c>
      <c r="G119" s="261">
        <v>26.04</v>
      </c>
      <c r="H119" s="249">
        <f t="shared" si="10"/>
        <v>52.08</v>
      </c>
    </row>
    <row r="120" ht="28.5" spans="1:8">
      <c r="A120" s="245" t="s">
        <v>307</v>
      </c>
      <c r="B120" s="245" t="s">
        <v>52</v>
      </c>
      <c r="C120" s="246" t="s">
        <v>308</v>
      </c>
      <c r="D120" s="247" t="s">
        <v>309</v>
      </c>
      <c r="E120" s="248" t="s">
        <v>164</v>
      </c>
      <c r="F120" s="249">
        <v>5</v>
      </c>
      <c r="G120" s="261">
        <v>33.01</v>
      </c>
      <c r="H120" s="249">
        <f t="shared" si="10"/>
        <v>165.05</v>
      </c>
    </row>
    <row r="121" ht="28.5" spans="1:8">
      <c r="A121" s="245" t="s">
        <v>310</v>
      </c>
      <c r="B121" s="245" t="s">
        <v>52</v>
      </c>
      <c r="C121" s="246" t="s">
        <v>311</v>
      </c>
      <c r="D121" s="247" t="s">
        <v>312</v>
      </c>
      <c r="E121" s="248" t="s">
        <v>164</v>
      </c>
      <c r="F121" s="249">
        <v>1</v>
      </c>
      <c r="G121" s="261">
        <v>93.2</v>
      </c>
      <c r="H121" s="249">
        <f t="shared" si="10"/>
        <v>93.2</v>
      </c>
    </row>
    <row r="122" spans="1:8">
      <c r="A122" s="245" t="s">
        <v>313</v>
      </c>
      <c r="B122" s="245" t="s">
        <v>52</v>
      </c>
      <c r="C122" s="246" t="s">
        <v>314</v>
      </c>
      <c r="D122" s="247" t="s">
        <v>315</v>
      </c>
      <c r="E122" s="248" t="s">
        <v>164</v>
      </c>
      <c r="F122" s="249">
        <v>1</v>
      </c>
      <c r="G122" s="261">
        <v>22.56</v>
      </c>
      <c r="H122" s="249">
        <f t="shared" si="10"/>
        <v>22.56</v>
      </c>
    </row>
    <row r="123" spans="1:8">
      <c r="A123" s="245" t="s">
        <v>316</v>
      </c>
      <c r="B123" s="245" t="s">
        <v>52</v>
      </c>
      <c r="C123" s="246" t="s">
        <v>317</v>
      </c>
      <c r="D123" s="247" t="s">
        <v>318</v>
      </c>
      <c r="E123" s="248" t="s">
        <v>164</v>
      </c>
      <c r="F123" s="249">
        <v>2</v>
      </c>
      <c r="G123" s="261">
        <v>28.56</v>
      </c>
      <c r="H123" s="249">
        <f t="shared" si="10"/>
        <v>57.12</v>
      </c>
    </row>
    <row r="124" spans="1:9">
      <c r="A124" s="245" t="s">
        <v>319</v>
      </c>
      <c r="B124" s="245" t="s">
        <v>52</v>
      </c>
      <c r="C124" s="246" t="s">
        <v>320</v>
      </c>
      <c r="D124" s="247" t="s">
        <v>321</v>
      </c>
      <c r="E124" s="248" t="s">
        <v>164</v>
      </c>
      <c r="F124" s="249">
        <v>1</v>
      </c>
      <c r="G124" s="250">
        <v>671.54</v>
      </c>
      <c r="H124" s="249">
        <f t="shared" si="10"/>
        <v>671.54</v>
      </c>
      <c r="I124" s="220"/>
    </row>
    <row r="125" spans="1:9">
      <c r="A125" s="245" t="s">
        <v>322</v>
      </c>
      <c r="B125" s="245" t="s">
        <v>52</v>
      </c>
      <c r="C125" s="246" t="s">
        <v>323</v>
      </c>
      <c r="D125" s="247" t="s">
        <v>324</v>
      </c>
      <c r="E125" s="248" t="s">
        <v>164</v>
      </c>
      <c r="F125" s="249">
        <v>2</v>
      </c>
      <c r="G125" s="250">
        <v>668.58</v>
      </c>
      <c r="H125" s="249">
        <f t="shared" si="10"/>
        <v>1337.16</v>
      </c>
      <c r="I125" s="220"/>
    </row>
    <row r="126" spans="1:9">
      <c r="A126" s="245" t="s">
        <v>325</v>
      </c>
      <c r="B126" s="245" t="s">
        <v>52</v>
      </c>
      <c r="C126" s="246" t="s">
        <v>326</v>
      </c>
      <c r="D126" s="247" t="s">
        <v>327</v>
      </c>
      <c r="E126" s="248" t="s">
        <v>164</v>
      </c>
      <c r="F126" s="249">
        <v>11</v>
      </c>
      <c r="G126" s="250">
        <v>40.61</v>
      </c>
      <c r="H126" s="249">
        <f t="shared" si="10"/>
        <v>446.71</v>
      </c>
      <c r="I126" s="220"/>
    </row>
    <row r="127" spans="1:9">
      <c r="A127" s="245" t="s">
        <v>328</v>
      </c>
      <c r="B127" s="245" t="s">
        <v>52</v>
      </c>
      <c r="C127" s="246" t="s">
        <v>329</v>
      </c>
      <c r="D127" s="247" t="s">
        <v>330</v>
      </c>
      <c r="E127" s="248" t="s">
        <v>164</v>
      </c>
      <c r="F127" s="249">
        <v>120</v>
      </c>
      <c r="G127" s="250">
        <v>45.05</v>
      </c>
      <c r="H127" s="249">
        <f t="shared" si="10"/>
        <v>5406</v>
      </c>
      <c r="I127" s="220"/>
    </row>
    <row r="128" spans="1:9">
      <c r="A128" s="245" t="s">
        <v>331</v>
      </c>
      <c r="B128" s="245" t="s">
        <v>52</v>
      </c>
      <c r="C128" s="246" t="s">
        <v>332</v>
      </c>
      <c r="D128" s="247" t="s">
        <v>333</v>
      </c>
      <c r="E128" s="248" t="s">
        <v>164</v>
      </c>
      <c r="F128" s="249">
        <v>58</v>
      </c>
      <c r="G128" s="250">
        <v>45.42</v>
      </c>
      <c r="H128" s="249">
        <f t="shared" si="10"/>
        <v>2634.36</v>
      </c>
      <c r="I128" s="220"/>
    </row>
    <row r="129" spans="1:9">
      <c r="A129" s="245" t="s">
        <v>334</v>
      </c>
      <c r="B129" s="245" t="s">
        <v>21</v>
      </c>
      <c r="C129" s="246" t="s">
        <v>335</v>
      </c>
      <c r="D129" s="247" t="s">
        <v>336</v>
      </c>
      <c r="E129" s="248" t="s">
        <v>164</v>
      </c>
      <c r="F129" s="249">
        <v>8</v>
      </c>
      <c r="G129" s="250">
        <v>79.71</v>
      </c>
      <c r="H129" s="249">
        <f t="shared" si="10"/>
        <v>637.68</v>
      </c>
      <c r="I129" s="220"/>
    </row>
    <row r="130" s="217" customFormat="1" ht="30" spans="1:8">
      <c r="A130" s="289" t="s">
        <v>168</v>
      </c>
      <c r="B130" s="289"/>
      <c r="C130" s="290" t="s">
        <v>16</v>
      </c>
      <c r="D130" s="276" t="s">
        <v>337</v>
      </c>
      <c r="E130" s="291" t="s">
        <v>18</v>
      </c>
      <c r="F130" s="292" t="s">
        <v>19</v>
      </c>
      <c r="G130" s="249" t="s">
        <v>19</v>
      </c>
      <c r="H130" s="249"/>
    </row>
    <row r="131" s="217" customFormat="1" ht="15" customHeight="1" spans="1:8">
      <c r="A131" s="252" t="s">
        <v>338</v>
      </c>
      <c r="B131" s="252" t="s">
        <v>52</v>
      </c>
      <c r="C131" s="268" t="s">
        <v>339</v>
      </c>
      <c r="D131" s="253" t="s">
        <v>340</v>
      </c>
      <c r="E131" s="268" t="s">
        <v>103</v>
      </c>
      <c r="F131" s="255">
        <v>400</v>
      </c>
      <c r="G131" s="261">
        <v>194.5</v>
      </c>
      <c r="H131" s="255">
        <f t="shared" si="10"/>
        <v>77800</v>
      </c>
    </row>
    <row r="132" s="217" customFormat="1" ht="15" spans="1:9">
      <c r="A132" s="252" t="s">
        <v>341</v>
      </c>
      <c r="B132" s="245" t="s">
        <v>52</v>
      </c>
      <c r="C132" s="268" t="s">
        <v>342</v>
      </c>
      <c r="D132" s="247" t="s">
        <v>343</v>
      </c>
      <c r="E132" s="246" t="s">
        <v>164</v>
      </c>
      <c r="F132" s="249">
        <v>2</v>
      </c>
      <c r="G132" s="250">
        <v>115.97</v>
      </c>
      <c r="H132" s="249">
        <f t="shared" si="10"/>
        <v>231.94</v>
      </c>
      <c r="I132" s="220"/>
    </row>
    <row r="133" s="217" customFormat="1" ht="15" spans="1:8">
      <c r="A133" s="252" t="s">
        <v>344</v>
      </c>
      <c r="B133" s="245" t="s">
        <v>52</v>
      </c>
      <c r="C133" s="246" t="s">
        <v>345</v>
      </c>
      <c r="D133" s="247" t="s">
        <v>346</v>
      </c>
      <c r="E133" s="246" t="s">
        <v>164</v>
      </c>
      <c r="F133" s="249">
        <v>2</v>
      </c>
      <c r="G133" s="261">
        <v>60.98</v>
      </c>
      <c r="H133" s="249">
        <f t="shared" si="10"/>
        <v>121.96</v>
      </c>
    </row>
    <row r="134" spans="1:8">
      <c r="A134" s="252" t="s">
        <v>347</v>
      </c>
      <c r="B134" s="245" t="s">
        <v>52</v>
      </c>
      <c r="C134" s="366" t="s">
        <v>348</v>
      </c>
      <c r="D134" s="247" t="s">
        <v>349</v>
      </c>
      <c r="E134" s="248" t="s">
        <v>164</v>
      </c>
      <c r="F134" s="249">
        <v>1</v>
      </c>
      <c r="G134" s="261">
        <v>655.81</v>
      </c>
      <c r="H134" s="249">
        <f t="shared" ref="H134:H145" si="11">+ROUND(F134*G134,2)</f>
        <v>655.81</v>
      </c>
    </row>
    <row r="135" spans="1:8">
      <c r="A135" s="252" t="s">
        <v>350</v>
      </c>
      <c r="B135" s="245" t="s">
        <v>52</v>
      </c>
      <c r="C135" s="246" t="s">
        <v>351</v>
      </c>
      <c r="D135" s="247" t="s">
        <v>352</v>
      </c>
      <c r="E135" s="248" t="s">
        <v>164</v>
      </c>
      <c r="F135" s="249">
        <v>1</v>
      </c>
      <c r="G135" s="261">
        <v>502.51</v>
      </c>
      <c r="H135" s="249">
        <f t="shared" si="11"/>
        <v>502.51</v>
      </c>
    </row>
    <row r="136" spans="1:8">
      <c r="A136" s="252" t="s">
        <v>353</v>
      </c>
      <c r="B136" s="245" t="s">
        <v>52</v>
      </c>
      <c r="C136" s="366" t="s">
        <v>354</v>
      </c>
      <c r="D136" s="247" t="s">
        <v>355</v>
      </c>
      <c r="E136" s="248" t="s">
        <v>164</v>
      </c>
      <c r="F136" s="249">
        <v>10</v>
      </c>
      <c r="G136" s="261">
        <v>235.18</v>
      </c>
      <c r="H136" s="249">
        <f t="shared" si="11"/>
        <v>2351.8</v>
      </c>
    </row>
    <row r="137" spans="1:8">
      <c r="A137" s="252" t="s">
        <v>356</v>
      </c>
      <c r="B137" s="245" t="s">
        <v>52</v>
      </c>
      <c r="C137" s="366" t="s">
        <v>357</v>
      </c>
      <c r="D137" s="247" t="s">
        <v>358</v>
      </c>
      <c r="E137" s="248" t="s">
        <v>164</v>
      </c>
      <c r="F137" s="249">
        <v>1</v>
      </c>
      <c r="G137" s="261">
        <v>244.4</v>
      </c>
      <c r="H137" s="249">
        <f t="shared" si="11"/>
        <v>244.4</v>
      </c>
    </row>
    <row r="138" spans="1:8">
      <c r="A138" s="252" t="s">
        <v>359</v>
      </c>
      <c r="B138" s="252" t="s">
        <v>52</v>
      </c>
      <c r="C138" s="268" t="s">
        <v>339</v>
      </c>
      <c r="D138" s="253" t="s">
        <v>340</v>
      </c>
      <c r="E138" s="254" t="s">
        <v>103</v>
      </c>
      <c r="F138" s="255">
        <v>420</v>
      </c>
      <c r="G138" s="261">
        <v>194.5</v>
      </c>
      <c r="H138" s="255">
        <f t="shared" si="11"/>
        <v>81690</v>
      </c>
    </row>
    <row r="139" ht="28.5" spans="1:8">
      <c r="A139" s="252" t="s">
        <v>360</v>
      </c>
      <c r="B139" s="245" t="s">
        <v>52</v>
      </c>
      <c r="C139" s="246" t="s">
        <v>361</v>
      </c>
      <c r="D139" s="247" t="s">
        <v>362</v>
      </c>
      <c r="E139" s="248" t="s">
        <v>164</v>
      </c>
      <c r="F139" s="249">
        <v>40</v>
      </c>
      <c r="G139" s="261">
        <v>1082.98</v>
      </c>
      <c r="H139" s="249">
        <f t="shared" si="11"/>
        <v>43319.2</v>
      </c>
    </row>
    <row r="140" spans="1:8">
      <c r="A140" s="252" t="s">
        <v>363</v>
      </c>
      <c r="B140" s="245" t="s">
        <v>52</v>
      </c>
      <c r="C140" s="366" t="s">
        <v>364</v>
      </c>
      <c r="D140" s="247" t="s">
        <v>365</v>
      </c>
      <c r="E140" s="248" t="s">
        <v>164</v>
      </c>
      <c r="F140" s="249">
        <v>20</v>
      </c>
      <c r="G140" s="261">
        <v>164.84</v>
      </c>
      <c r="H140" s="249">
        <f t="shared" si="11"/>
        <v>3296.8</v>
      </c>
    </row>
    <row r="141" spans="1:9">
      <c r="A141" s="252" t="s">
        <v>366</v>
      </c>
      <c r="B141" s="245" t="s">
        <v>52</v>
      </c>
      <c r="C141" s="246" t="s">
        <v>367</v>
      </c>
      <c r="D141" s="247" t="s">
        <v>368</v>
      </c>
      <c r="E141" s="248" t="s">
        <v>164</v>
      </c>
      <c r="F141" s="249">
        <v>50</v>
      </c>
      <c r="G141" s="250">
        <v>111.09</v>
      </c>
      <c r="H141" s="249">
        <f t="shared" si="11"/>
        <v>5554.5</v>
      </c>
      <c r="I141" s="220"/>
    </row>
    <row r="142" spans="1:9">
      <c r="A142" s="252" t="s">
        <v>369</v>
      </c>
      <c r="B142" s="245" t="s">
        <v>52</v>
      </c>
      <c r="C142" s="246" t="s">
        <v>370</v>
      </c>
      <c r="D142" s="247" t="s">
        <v>371</v>
      </c>
      <c r="E142" s="248" t="s">
        <v>164</v>
      </c>
      <c r="F142" s="249">
        <v>35</v>
      </c>
      <c r="G142" s="250">
        <v>358.47</v>
      </c>
      <c r="H142" s="249">
        <f t="shared" si="11"/>
        <v>12546.45</v>
      </c>
      <c r="I142" s="220"/>
    </row>
    <row r="143" spans="1:8">
      <c r="A143" s="252" t="s">
        <v>372</v>
      </c>
      <c r="B143" s="245" t="s">
        <v>52</v>
      </c>
      <c r="C143" s="246" t="s">
        <v>187</v>
      </c>
      <c r="D143" s="247" t="s">
        <v>373</v>
      </c>
      <c r="E143" s="248" t="s">
        <v>164</v>
      </c>
      <c r="F143" s="249">
        <v>2</v>
      </c>
      <c r="G143" s="261">
        <v>1161.87</v>
      </c>
      <c r="H143" s="249">
        <f t="shared" si="11"/>
        <v>2323.74</v>
      </c>
    </row>
    <row r="144" spans="1:8">
      <c r="A144" s="252" t="s">
        <v>374</v>
      </c>
      <c r="B144" s="245" t="s">
        <v>52</v>
      </c>
      <c r="C144" s="246" t="s">
        <v>375</v>
      </c>
      <c r="D144" s="247" t="s">
        <v>376</v>
      </c>
      <c r="E144" s="248" t="s">
        <v>164</v>
      </c>
      <c r="F144" s="249">
        <v>2</v>
      </c>
      <c r="G144" s="261">
        <v>1032.7</v>
      </c>
      <c r="H144" s="249">
        <f t="shared" si="11"/>
        <v>2065.4</v>
      </c>
    </row>
    <row r="145" spans="1:8">
      <c r="A145" s="252" t="s">
        <v>377</v>
      </c>
      <c r="B145" s="245" t="s">
        <v>52</v>
      </c>
      <c r="C145" s="246" t="s">
        <v>378</v>
      </c>
      <c r="D145" s="247" t="s">
        <v>379</v>
      </c>
      <c r="E145" s="248" t="s">
        <v>164</v>
      </c>
      <c r="F145" s="249">
        <v>2</v>
      </c>
      <c r="G145" s="261">
        <v>2988.87</v>
      </c>
      <c r="H145" s="249">
        <f t="shared" si="11"/>
        <v>5977.74</v>
      </c>
    </row>
    <row r="146" s="217" customFormat="1" ht="15" spans="1:8">
      <c r="A146" s="289" t="s">
        <v>171</v>
      </c>
      <c r="B146" s="289"/>
      <c r="C146" s="290" t="s">
        <v>16</v>
      </c>
      <c r="D146" s="276" t="s">
        <v>380</v>
      </c>
      <c r="E146" s="291" t="s">
        <v>18</v>
      </c>
      <c r="F146" s="292" t="s">
        <v>19</v>
      </c>
      <c r="G146" s="249" t="s">
        <v>19</v>
      </c>
      <c r="H146" s="292" t="s">
        <v>19</v>
      </c>
    </row>
    <row r="147" ht="28.5" spans="1:8">
      <c r="A147" s="245" t="s">
        <v>381</v>
      </c>
      <c r="B147" s="245" t="s">
        <v>52</v>
      </c>
      <c r="C147" s="246" t="s">
        <v>382</v>
      </c>
      <c r="D147" s="247" t="s">
        <v>383</v>
      </c>
      <c r="E147" s="248" t="s">
        <v>164</v>
      </c>
      <c r="F147" s="249">
        <v>6</v>
      </c>
      <c r="G147" s="261">
        <v>2441.82</v>
      </c>
      <c r="H147" s="249">
        <f t="shared" ref="H147:H158" si="12">+ROUND(F147*G147,2)</f>
        <v>14650.92</v>
      </c>
    </row>
    <row r="148" ht="28.5" spans="1:8">
      <c r="A148" s="245" t="s">
        <v>384</v>
      </c>
      <c r="B148" s="245" t="s">
        <v>52</v>
      </c>
      <c r="C148" s="366" t="s">
        <v>385</v>
      </c>
      <c r="D148" s="247" t="s">
        <v>386</v>
      </c>
      <c r="E148" s="248" t="s">
        <v>164</v>
      </c>
      <c r="F148" s="249">
        <v>43</v>
      </c>
      <c r="G148" s="261">
        <v>640.9</v>
      </c>
      <c r="H148" s="249">
        <f t="shared" si="12"/>
        <v>27558.7</v>
      </c>
    </row>
    <row r="149" ht="42.75" spans="1:8">
      <c r="A149" s="245" t="s">
        <v>387</v>
      </c>
      <c r="B149" s="245" t="s">
        <v>52</v>
      </c>
      <c r="C149" s="366" t="s">
        <v>388</v>
      </c>
      <c r="D149" s="247" t="s">
        <v>389</v>
      </c>
      <c r="E149" s="248" t="s">
        <v>164</v>
      </c>
      <c r="F149" s="249">
        <v>6</v>
      </c>
      <c r="G149" s="261">
        <v>2077.31</v>
      </c>
      <c r="H149" s="249">
        <f t="shared" si="12"/>
        <v>12463.86</v>
      </c>
    </row>
    <row r="150" ht="28.5" spans="1:8">
      <c r="A150" s="245" t="s">
        <v>390</v>
      </c>
      <c r="B150" s="245" t="s">
        <v>52</v>
      </c>
      <c r="C150" s="366" t="s">
        <v>391</v>
      </c>
      <c r="D150" s="247" t="s">
        <v>392</v>
      </c>
      <c r="E150" s="248" t="s">
        <v>164</v>
      </c>
      <c r="F150" s="249">
        <v>51</v>
      </c>
      <c r="G150" s="261">
        <v>654.8</v>
      </c>
      <c r="H150" s="249">
        <f t="shared" si="12"/>
        <v>33394.8</v>
      </c>
    </row>
    <row r="151" ht="28.5" spans="1:8">
      <c r="A151" s="245" t="s">
        <v>393</v>
      </c>
      <c r="B151" s="245" t="s">
        <v>52</v>
      </c>
      <c r="C151" s="366" t="s">
        <v>394</v>
      </c>
      <c r="D151" s="247" t="s">
        <v>395</v>
      </c>
      <c r="E151" s="248" t="s">
        <v>164</v>
      </c>
      <c r="F151" s="249">
        <v>6</v>
      </c>
      <c r="G151" s="261">
        <v>459.13</v>
      </c>
      <c r="H151" s="249">
        <f t="shared" si="12"/>
        <v>2754.78</v>
      </c>
    </row>
    <row r="152" spans="1:8">
      <c r="A152" s="245" t="s">
        <v>396</v>
      </c>
      <c r="B152" s="245" t="s">
        <v>52</v>
      </c>
      <c r="C152" s="366" t="s">
        <v>397</v>
      </c>
      <c r="D152" s="247" t="s">
        <v>398</v>
      </c>
      <c r="E152" s="248" t="s">
        <v>164</v>
      </c>
      <c r="F152" s="249">
        <v>7</v>
      </c>
      <c r="G152" s="261">
        <v>653.9</v>
      </c>
      <c r="H152" s="249">
        <f t="shared" si="12"/>
        <v>4577.3</v>
      </c>
    </row>
    <row r="153" spans="1:8">
      <c r="A153" s="245" t="s">
        <v>399</v>
      </c>
      <c r="B153" s="245" t="s">
        <v>52</v>
      </c>
      <c r="C153" s="366" t="s">
        <v>400</v>
      </c>
      <c r="D153" s="247" t="s">
        <v>401</v>
      </c>
      <c r="E153" s="248" t="s">
        <v>164</v>
      </c>
      <c r="F153" s="249">
        <v>19</v>
      </c>
      <c r="G153" s="261">
        <v>140.84</v>
      </c>
      <c r="H153" s="249">
        <f t="shared" si="12"/>
        <v>2675.96</v>
      </c>
    </row>
    <row r="154" spans="1:8">
      <c r="A154" s="245" t="s">
        <v>402</v>
      </c>
      <c r="B154" s="245" t="s">
        <v>52</v>
      </c>
      <c r="C154" s="366" t="s">
        <v>403</v>
      </c>
      <c r="D154" s="247" t="s">
        <v>404</v>
      </c>
      <c r="E154" s="248" t="s">
        <v>164</v>
      </c>
      <c r="F154" s="249">
        <v>43</v>
      </c>
      <c r="G154" s="261">
        <v>74.56</v>
      </c>
      <c r="H154" s="249">
        <f t="shared" si="12"/>
        <v>3206.08</v>
      </c>
    </row>
    <row r="155" spans="1:8">
      <c r="A155" s="245" t="s">
        <v>405</v>
      </c>
      <c r="B155" s="245" t="s">
        <v>52</v>
      </c>
      <c r="C155" s="366" t="s">
        <v>406</v>
      </c>
      <c r="D155" s="247" t="s">
        <v>407</v>
      </c>
      <c r="E155" s="248" t="s">
        <v>164</v>
      </c>
      <c r="F155" s="249">
        <v>39</v>
      </c>
      <c r="G155" s="261">
        <v>66.8</v>
      </c>
      <c r="H155" s="249">
        <f t="shared" si="12"/>
        <v>2605.2</v>
      </c>
    </row>
    <row r="156" spans="1:8">
      <c r="A156" s="245" t="s">
        <v>408</v>
      </c>
      <c r="B156" s="245" t="s">
        <v>52</v>
      </c>
      <c r="C156" s="366" t="s">
        <v>409</v>
      </c>
      <c r="D156" s="247" t="s">
        <v>410</v>
      </c>
      <c r="E156" s="248" t="s">
        <v>164</v>
      </c>
      <c r="F156" s="249">
        <v>3</v>
      </c>
      <c r="G156" s="261">
        <v>586.47</v>
      </c>
      <c r="H156" s="249">
        <f t="shared" si="12"/>
        <v>1759.41</v>
      </c>
    </row>
    <row r="157" ht="18.75" customHeight="1" spans="1:8">
      <c r="A157" s="245" t="s">
        <v>411</v>
      </c>
      <c r="B157" s="245" t="s">
        <v>52</v>
      </c>
      <c r="C157" s="246" t="s">
        <v>412</v>
      </c>
      <c r="D157" s="247" t="s">
        <v>413</v>
      </c>
      <c r="E157" s="248" t="s">
        <v>164</v>
      </c>
      <c r="F157" s="249">
        <v>1</v>
      </c>
      <c r="G157" s="261">
        <v>422.01</v>
      </c>
      <c r="H157" s="249">
        <f t="shared" si="12"/>
        <v>422.01</v>
      </c>
    </row>
    <row r="158" spans="1:8">
      <c r="A158" s="245" t="s">
        <v>414</v>
      </c>
      <c r="B158" s="245" t="s">
        <v>52</v>
      </c>
      <c r="C158" s="366" t="s">
        <v>415</v>
      </c>
      <c r="D158" s="247" t="s">
        <v>416</v>
      </c>
      <c r="E158" s="248" t="s">
        <v>103</v>
      </c>
      <c r="F158" s="249">
        <v>90</v>
      </c>
      <c r="G158" s="261">
        <v>295.05</v>
      </c>
      <c r="H158" s="249">
        <f t="shared" si="12"/>
        <v>26554.5</v>
      </c>
    </row>
    <row r="159" s="217" customFormat="1" ht="15" spans="1:8">
      <c r="A159" s="289" t="s">
        <v>174</v>
      </c>
      <c r="B159" s="289"/>
      <c r="C159" s="290" t="s">
        <v>16</v>
      </c>
      <c r="D159" s="276" t="s">
        <v>417</v>
      </c>
      <c r="E159" s="291" t="s">
        <v>18</v>
      </c>
      <c r="F159" s="292" t="s">
        <v>19</v>
      </c>
      <c r="G159" s="249" t="s">
        <v>19</v>
      </c>
      <c r="H159" s="292" t="s">
        <v>19</v>
      </c>
    </row>
    <row r="160" spans="1:9">
      <c r="A160" s="245" t="s">
        <v>418</v>
      </c>
      <c r="B160" s="245" t="s">
        <v>52</v>
      </c>
      <c r="C160" s="366" t="s">
        <v>419</v>
      </c>
      <c r="D160" s="247" t="s">
        <v>420</v>
      </c>
      <c r="E160" s="248" t="s">
        <v>164</v>
      </c>
      <c r="F160" s="249">
        <v>1</v>
      </c>
      <c r="G160" s="250">
        <v>6686.11</v>
      </c>
      <c r="H160" s="250">
        <v>6408.79</v>
      </c>
      <c r="I160" s="220"/>
    </row>
    <row r="161" spans="1:8">
      <c r="A161" s="245" t="s">
        <v>421</v>
      </c>
      <c r="B161" s="245" t="s">
        <v>52</v>
      </c>
      <c r="C161" s="366" t="s">
        <v>422</v>
      </c>
      <c r="D161" s="247" t="s">
        <v>423</v>
      </c>
      <c r="E161" s="248" t="s">
        <v>164</v>
      </c>
      <c r="F161" s="249">
        <v>3</v>
      </c>
      <c r="G161" s="261">
        <v>165.89</v>
      </c>
      <c r="H161" s="249">
        <f t="shared" ref="H161:H168" si="13">+ROUND(F161*G161,2)</f>
        <v>497.67</v>
      </c>
    </row>
    <row r="162" ht="20.25" customHeight="1" spans="1:8">
      <c r="A162" s="245" t="s">
        <v>424</v>
      </c>
      <c r="B162" s="245" t="s">
        <v>52</v>
      </c>
      <c r="C162" s="366" t="s">
        <v>425</v>
      </c>
      <c r="D162" s="247" t="s">
        <v>426</v>
      </c>
      <c r="E162" s="248" t="s">
        <v>103</v>
      </c>
      <c r="F162" s="249">
        <v>78</v>
      </c>
      <c r="G162" s="261">
        <v>104.71</v>
      </c>
      <c r="H162" s="249">
        <f t="shared" si="13"/>
        <v>8167.38</v>
      </c>
    </row>
    <row r="163" spans="1:8">
      <c r="A163" s="245" t="s">
        <v>427</v>
      </c>
      <c r="B163" s="245" t="s">
        <v>52</v>
      </c>
      <c r="C163" s="366" t="s">
        <v>428</v>
      </c>
      <c r="D163" s="247" t="s">
        <v>429</v>
      </c>
      <c r="E163" s="248" t="s">
        <v>103</v>
      </c>
      <c r="F163" s="249">
        <v>35</v>
      </c>
      <c r="G163" s="261">
        <v>80.14</v>
      </c>
      <c r="H163" s="249">
        <f t="shared" si="13"/>
        <v>2804.9</v>
      </c>
    </row>
    <row r="164" s="217" customFormat="1" ht="15" spans="1:8">
      <c r="A164" s="289" t="s">
        <v>177</v>
      </c>
      <c r="B164" s="289"/>
      <c r="C164" s="290" t="s">
        <v>16</v>
      </c>
      <c r="D164" s="276" t="s">
        <v>430</v>
      </c>
      <c r="E164" s="291" t="s">
        <v>18</v>
      </c>
      <c r="F164" s="292" t="s">
        <v>19</v>
      </c>
      <c r="G164" s="249" t="s">
        <v>19</v>
      </c>
      <c r="H164" s="249"/>
    </row>
    <row r="165" s="217" customFormat="1" ht="15" spans="1:8">
      <c r="A165" s="245" t="s">
        <v>431</v>
      </c>
      <c r="B165" s="245" t="s">
        <v>52</v>
      </c>
      <c r="C165" s="246" t="s">
        <v>432</v>
      </c>
      <c r="D165" s="247" t="s">
        <v>433</v>
      </c>
      <c r="E165" s="246" t="s">
        <v>164</v>
      </c>
      <c r="F165" s="249">
        <v>4</v>
      </c>
      <c r="G165" s="261">
        <v>395.61</v>
      </c>
      <c r="H165" s="249">
        <f t="shared" si="13"/>
        <v>1582.44</v>
      </c>
    </row>
    <row r="166" s="217" customFormat="1" ht="15" spans="1:9">
      <c r="A166" s="245" t="s">
        <v>434</v>
      </c>
      <c r="B166" s="245" t="s">
        <v>52</v>
      </c>
      <c r="C166" s="366" t="s">
        <v>435</v>
      </c>
      <c r="D166" s="247" t="s">
        <v>436</v>
      </c>
      <c r="E166" s="246" t="s">
        <v>47</v>
      </c>
      <c r="F166" s="249">
        <v>20</v>
      </c>
      <c r="G166" s="250">
        <v>438.39</v>
      </c>
      <c r="H166" s="249">
        <f t="shared" si="13"/>
        <v>8767.8</v>
      </c>
      <c r="I166" s="220"/>
    </row>
    <row r="167" s="217" customFormat="1" ht="15" spans="1:9">
      <c r="A167" s="245" t="s">
        <v>437</v>
      </c>
      <c r="B167" s="245" t="s">
        <v>52</v>
      </c>
      <c r="C167" s="246" t="s">
        <v>22</v>
      </c>
      <c r="D167" s="247" t="s">
        <v>438</v>
      </c>
      <c r="E167" s="246" t="s">
        <v>164</v>
      </c>
      <c r="F167" s="249">
        <v>1</v>
      </c>
      <c r="G167" s="249">
        <v>460</v>
      </c>
      <c r="H167" s="249">
        <f t="shared" si="13"/>
        <v>460</v>
      </c>
      <c r="I167" s="220"/>
    </row>
    <row r="168" s="217" customFormat="1" ht="15" spans="1:8">
      <c r="A168" s="245" t="s">
        <v>439</v>
      </c>
      <c r="B168" s="245" t="s">
        <v>52</v>
      </c>
      <c r="C168" s="246" t="s">
        <v>187</v>
      </c>
      <c r="D168" s="247" t="s">
        <v>440</v>
      </c>
      <c r="E168" s="246" t="s">
        <v>164</v>
      </c>
      <c r="F168" s="249">
        <v>2</v>
      </c>
      <c r="G168" s="261">
        <v>1161.87</v>
      </c>
      <c r="H168" s="249">
        <f t="shared" si="13"/>
        <v>2323.74</v>
      </c>
    </row>
    <row r="169" spans="1:8">
      <c r="A169" s="245" t="s">
        <v>441</v>
      </c>
      <c r="B169" s="245" t="s">
        <v>52</v>
      </c>
      <c r="C169" s="246" t="s">
        <v>442</v>
      </c>
      <c r="D169" s="247" t="s">
        <v>443</v>
      </c>
      <c r="E169" s="248" t="s">
        <v>164</v>
      </c>
      <c r="F169" s="249">
        <v>12</v>
      </c>
      <c r="G169" s="261">
        <v>144.51</v>
      </c>
      <c r="H169" s="249">
        <f t="shared" ref="H169:H175" si="14">+ROUND(F169*G169,2)</f>
        <v>1734.12</v>
      </c>
    </row>
    <row r="170" spans="1:8">
      <c r="A170" s="245" t="s">
        <v>444</v>
      </c>
      <c r="B170" s="245" t="s">
        <v>52</v>
      </c>
      <c r="C170" s="246" t="s">
        <v>445</v>
      </c>
      <c r="D170" s="247" t="s">
        <v>446</v>
      </c>
      <c r="E170" s="248" t="s">
        <v>164</v>
      </c>
      <c r="F170" s="249">
        <v>3</v>
      </c>
      <c r="G170" s="261">
        <v>346.7</v>
      </c>
      <c r="H170" s="249">
        <f t="shared" si="14"/>
        <v>1040.1</v>
      </c>
    </row>
    <row r="171" spans="1:8">
      <c r="A171" s="245" t="s">
        <v>447</v>
      </c>
      <c r="B171" s="245" t="s">
        <v>52</v>
      </c>
      <c r="C171" s="246" t="s">
        <v>351</v>
      </c>
      <c r="D171" s="247" t="s">
        <v>352</v>
      </c>
      <c r="E171" s="248" t="s">
        <v>164</v>
      </c>
      <c r="F171" s="249">
        <v>1</v>
      </c>
      <c r="G171" s="261">
        <v>502.51</v>
      </c>
      <c r="H171" s="249">
        <f t="shared" si="14"/>
        <v>502.51</v>
      </c>
    </row>
    <row r="172" spans="1:8">
      <c r="A172" s="245" t="s">
        <v>448</v>
      </c>
      <c r="B172" s="245" t="s">
        <v>52</v>
      </c>
      <c r="C172" s="246" t="s">
        <v>449</v>
      </c>
      <c r="D172" s="247" t="s">
        <v>450</v>
      </c>
      <c r="E172" s="248" t="s">
        <v>164</v>
      </c>
      <c r="F172" s="249">
        <v>1</v>
      </c>
      <c r="G172" s="261">
        <v>852.76</v>
      </c>
      <c r="H172" s="249">
        <f t="shared" si="14"/>
        <v>852.76</v>
      </c>
    </row>
    <row r="173" spans="1:8">
      <c r="A173" s="245" t="s">
        <v>451</v>
      </c>
      <c r="B173" s="245" t="s">
        <v>52</v>
      </c>
      <c r="C173" s="366" t="s">
        <v>452</v>
      </c>
      <c r="D173" s="247" t="s">
        <v>453</v>
      </c>
      <c r="E173" s="248" t="s">
        <v>164</v>
      </c>
      <c r="F173" s="249">
        <v>1</v>
      </c>
      <c r="G173" s="261">
        <v>83.96</v>
      </c>
      <c r="H173" s="249">
        <f t="shared" si="14"/>
        <v>83.96</v>
      </c>
    </row>
    <row r="174" spans="1:8">
      <c r="A174" s="245" t="s">
        <v>454</v>
      </c>
      <c r="B174" s="245" t="s">
        <v>52</v>
      </c>
      <c r="C174" s="366" t="s">
        <v>455</v>
      </c>
      <c r="D174" s="247" t="s">
        <v>456</v>
      </c>
      <c r="E174" s="248" t="s">
        <v>164</v>
      </c>
      <c r="F174" s="249">
        <v>3</v>
      </c>
      <c r="G174" s="261">
        <v>245.87</v>
      </c>
      <c r="H174" s="249">
        <f t="shared" si="14"/>
        <v>737.61</v>
      </c>
    </row>
    <row r="175" spans="1:8">
      <c r="A175" s="245" t="s">
        <v>457</v>
      </c>
      <c r="B175" s="245" t="s">
        <v>52</v>
      </c>
      <c r="C175" s="366" t="s">
        <v>458</v>
      </c>
      <c r="D175" s="247" t="s">
        <v>459</v>
      </c>
      <c r="E175" s="248" t="s">
        <v>164</v>
      </c>
      <c r="F175" s="249">
        <v>7</v>
      </c>
      <c r="G175" s="261">
        <v>139.77</v>
      </c>
      <c r="H175" s="249">
        <f t="shared" si="14"/>
        <v>978.39</v>
      </c>
    </row>
    <row r="176" spans="1:8">
      <c r="A176" s="245" t="s">
        <v>460</v>
      </c>
      <c r="B176" s="245" t="s">
        <v>52</v>
      </c>
      <c r="C176" s="246" t="s">
        <v>187</v>
      </c>
      <c r="D176" s="247" t="s">
        <v>373</v>
      </c>
      <c r="E176" s="248" t="s">
        <v>164</v>
      </c>
      <c r="F176" s="249">
        <v>1</v>
      </c>
      <c r="G176" s="261">
        <v>1161.87</v>
      </c>
      <c r="H176" s="249">
        <f t="shared" ref="H176:H187" si="15">+ROUND(F176*G176,2)</f>
        <v>1161.87</v>
      </c>
    </row>
    <row r="177" spans="1:8">
      <c r="A177" s="245" t="s">
        <v>461</v>
      </c>
      <c r="B177" s="245" t="s">
        <v>52</v>
      </c>
      <c r="C177" s="246" t="s">
        <v>375</v>
      </c>
      <c r="D177" s="247" t="s">
        <v>376</v>
      </c>
      <c r="E177" s="248" t="s">
        <v>164</v>
      </c>
      <c r="F177" s="249">
        <v>1</v>
      </c>
      <c r="G177" s="261">
        <v>1032.7</v>
      </c>
      <c r="H177" s="249">
        <f t="shared" si="15"/>
        <v>1032.7</v>
      </c>
    </row>
    <row r="178" ht="28.5" customHeight="1" spans="1:8">
      <c r="A178" s="245" t="s">
        <v>462</v>
      </c>
      <c r="B178" s="256" t="s">
        <v>52</v>
      </c>
      <c r="C178" s="368" t="s">
        <v>463</v>
      </c>
      <c r="D178" s="262" t="s">
        <v>464</v>
      </c>
      <c r="E178" s="248" t="s">
        <v>164</v>
      </c>
      <c r="F178" s="260">
        <v>6</v>
      </c>
      <c r="G178" s="261">
        <v>832.65</v>
      </c>
      <c r="H178" s="260">
        <f t="shared" si="15"/>
        <v>4995.9</v>
      </c>
    </row>
    <row r="179" ht="30" spans="1:8">
      <c r="A179" s="289" t="s">
        <v>180</v>
      </c>
      <c r="B179" s="245"/>
      <c r="C179" s="246"/>
      <c r="D179" s="276" t="s">
        <v>465</v>
      </c>
      <c r="E179" s="246" t="s">
        <v>18</v>
      </c>
      <c r="F179" s="249"/>
      <c r="G179" s="249"/>
      <c r="H179" s="260"/>
    </row>
    <row r="180" spans="1:9">
      <c r="A180" s="245" t="s">
        <v>466</v>
      </c>
      <c r="B180" s="256" t="s">
        <v>52</v>
      </c>
      <c r="C180" s="368" t="s">
        <v>467</v>
      </c>
      <c r="D180" s="247" t="s">
        <v>468</v>
      </c>
      <c r="E180" s="246" t="s">
        <v>126</v>
      </c>
      <c r="F180" s="260">
        <v>190</v>
      </c>
      <c r="G180" s="250">
        <v>33.35</v>
      </c>
      <c r="H180" s="260">
        <f t="shared" si="15"/>
        <v>6336.5</v>
      </c>
      <c r="I180" s="220"/>
    </row>
    <row r="181" spans="1:8">
      <c r="A181" s="245" t="s">
        <v>469</v>
      </c>
      <c r="B181" s="245" t="s">
        <v>52</v>
      </c>
      <c r="C181" s="246" t="s">
        <v>470</v>
      </c>
      <c r="D181" s="247" t="s">
        <v>471</v>
      </c>
      <c r="E181" s="246" t="s">
        <v>472</v>
      </c>
      <c r="F181" s="260">
        <v>152</v>
      </c>
      <c r="G181" s="261">
        <v>4.75</v>
      </c>
      <c r="H181" s="260">
        <f t="shared" si="15"/>
        <v>722</v>
      </c>
    </row>
    <row r="182" spans="1:8">
      <c r="A182" s="245" t="s">
        <v>473</v>
      </c>
      <c r="B182" s="245" t="s">
        <v>52</v>
      </c>
      <c r="C182" s="246" t="s">
        <v>474</v>
      </c>
      <c r="D182" s="247" t="s">
        <v>475</v>
      </c>
      <c r="E182" s="246" t="s">
        <v>476</v>
      </c>
      <c r="F182" s="260">
        <v>57</v>
      </c>
      <c r="G182" s="261">
        <v>139.7</v>
      </c>
      <c r="H182" s="260">
        <f t="shared" si="15"/>
        <v>7962.9</v>
      </c>
    </row>
    <row r="183" ht="45" spans="1:8">
      <c r="A183" s="289" t="s">
        <v>183</v>
      </c>
      <c r="B183" s="256"/>
      <c r="C183" s="294"/>
      <c r="D183" s="295" t="s">
        <v>477</v>
      </c>
      <c r="E183" s="294" t="s">
        <v>18</v>
      </c>
      <c r="F183" s="260" t="s">
        <v>19</v>
      </c>
      <c r="G183" s="249"/>
      <c r="H183" s="260"/>
    </row>
    <row r="184" spans="1:8">
      <c r="A184" s="245" t="s">
        <v>478</v>
      </c>
      <c r="B184" s="256" t="s">
        <v>52</v>
      </c>
      <c r="C184" s="294" t="s">
        <v>479</v>
      </c>
      <c r="D184" s="262" t="s">
        <v>480</v>
      </c>
      <c r="E184" s="294" t="s">
        <v>47</v>
      </c>
      <c r="F184" s="260">
        <v>180</v>
      </c>
      <c r="G184" s="261">
        <v>33.54</v>
      </c>
      <c r="H184" s="260">
        <f t="shared" si="15"/>
        <v>6037.2</v>
      </c>
    </row>
    <row r="185" ht="45" spans="1:8">
      <c r="A185" s="289" t="s">
        <v>186</v>
      </c>
      <c r="B185" s="256"/>
      <c r="C185" s="294"/>
      <c r="D185" s="295" t="s">
        <v>481</v>
      </c>
      <c r="E185" s="294" t="s">
        <v>18</v>
      </c>
      <c r="F185" s="260" t="s">
        <v>19</v>
      </c>
      <c r="G185" s="249"/>
      <c r="H185" s="260"/>
    </row>
    <row r="186" spans="1:8">
      <c r="A186" s="245" t="s">
        <v>482</v>
      </c>
      <c r="B186" s="256" t="s">
        <v>52</v>
      </c>
      <c r="C186" s="294" t="s">
        <v>483</v>
      </c>
      <c r="D186" s="262" t="s">
        <v>484</v>
      </c>
      <c r="E186" s="294" t="s">
        <v>47</v>
      </c>
      <c r="F186" s="260">
        <v>7</v>
      </c>
      <c r="G186" s="261">
        <v>10.74</v>
      </c>
      <c r="H186" s="260">
        <f t="shared" si="15"/>
        <v>75.18</v>
      </c>
    </row>
    <row r="187" spans="1:8">
      <c r="A187" s="245" t="s">
        <v>485</v>
      </c>
      <c r="B187" s="256" t="s">
        <v>52</v>
      </c>
      <c r="C187" s="294" t="s">
        <v>486</v>
      </c>
      <c r="D187" s="262" t="s">
        <v>487</v>
      </c>
      <c r="E187" s="294" t="s">
        <v>47</v>
      </c>
      <c r="F187" s="260">
        <v>29</v>
      </c>
      <c r="G187" s="261">
        <v>13.73</v>
      </c>
      <c r="H187" s="260">
        <f t="shared" si="15"/>
        <v>398.17</v>
      </c>
    </row>
    <row r="188" ht="15" spans="1:8">
      <c r="A188" s="263" t="s">
        <v>16</v>
      </c>
      <c r="B188" s="263"/>
      <c r="C188" s="264" t="s">
        <v>16</v>
      </c>
      <c r="D188" s="265"/>
      <c r="E188" s="265" t="s">
        <v>18</v>
      </c>
      <c r="F188" s="266" t="s">
        <v>19</v>
      </c>
      <c r="G188" s="267" t="s">
        <v>48</v>
      </c>
      <c r="H188" s="266">
        <f>SUM(H62:H187)</f>
        <v>763657.7</v>
      </c>
    </row>
    <row r="189" ht="15" spans="1:8">
      <c r="A189" s="240" t="s">
        <v>488</v>
      </c>
      <c r="B189" s="240"/>
      <c r="C189" s="241" t="s">
        <v>16</v>
      </c>
      <c r="D189" s="242" t="s">
        <v>489</v>
      </c>
      <c r="E189" s="242" t="s">
        <v>18</v>
      </c>
      <c r="F189" s="243" t="s">
        <v>19</v>
      </c>
      <c r="G189" s="244" t="s">
        <v>19</v>
      </c>
      <c r="H189" s="243" t="s">
        <v>19</v>
      </c>
    </row>
    <row r="190" s="217" customFormat="1" ht="30" spans="1:8">
      <c r="A190" s="289" t="s">
        <v>490</v>
      </c>
      <c r="B190" s="289"/>
      <c r="C190" s="290" t="s">
        <v>16</v>
      </c>
      <c r="D190" s="276" t="s">
        <v>491</v>
      </c>
      <c r="E190" s="291" t="s">
        <v>18</v>
      </c>
      <c r="F190" s="292" t="s">
        <v>19</v>
      </c>
      <c r="G190" s="249" t="s">
        <v>19</v>
      </c>
      <c r="H190" s="292" t="s">
        <v>19</v>
      </c>
    </row>
    <row r="191" s="217" customFormat="1" ht="27" spans="1:9">
      <c r="A191" s="245" t="s">
        <v>492</v>
      </c>
      <c r="B191" s="256" t="s">
        <v>52</v>
      </c>
      <c r="C191" s="294" t="s">
        <v>493</v>
      </c>
      <c r="D191" s="296" t="s">
        <v>494</v>
      </c>
      <c r="E191" s="246" t="s">
        <v>35</v>
      </c>
      <c r="F191" s="260">
        <v>44</v>
      </c>
      <c r="G191" s="250">
        <v>115.81</v>
      </c>
      <c r="H191" s="249">
        <f t="shared" ref="H191:H193" si="16">G191*F191</f>
        <v>5095.64</v>
      </c>
      <c r="I191" s="220"/>
    </row>
    <row r="192" s="217" customFormat="1" ht="27" spans="1:8">
      <c r="A192" s="245" t="s">
        <v>495</v>
      </c>
      <c r="B192" s="245" t="s">
        <v>52</v>
      </c>
      <c r="C192" s="246" t="s">
        <v>496</v>
      </c>
      <c r="D192" s="296" t="s">
        <v>497</v>
      </c>
      <c r="E192" s="246" t="s">
        <v>103</v>
      </c>
      <c r="F192" s="260">
        <v>30</v>
      </c>
      <c r="G192" s="261">
        <v>38.23</v>
      </c>
      <c r="H192" s="249">
        <f t="shared" si="16"/>
        <v>1146.9</v>
      </c>
    </row>
    <row r="193" s="217" customFormat="1" ht="40.5" spans="1:8">
      <c r="A193" s="245" t="s">
        <v>498</v>
      </c>
      <c r="B193" s="245" t="s">
        <v>52</v>
      </c>
      <c r="C193" s="246" t="s">
        <v>499</v>
      </c>
      <c r="D193" s="296" t="s">
        <v>500</v>
      </c>
      <c r="E193" s="246" t="s">
        <v>164</v>
      </c>
      <c r="F193" s="260">
        <v>4</v>
      </c>
      <c r="G193" s="261">
        <v>627.38</v>
      </c>
      <c r="H193" s="249">
        <f t="shared" si="16"/>
        <v>2509.52</v>
      </c>
    </row>
    <row r="194" ht="27" spans="1:8">
      <c r="A194" s="245" t="s">
        <v>501</v>
      </c>
      <c r="B194" s="245" t="s">
        <v>52</v>
      </c>
      <c r="C194" s="366" t="s">
        <v>502</v>
      </c>
      <c r="D194" s="296" t="s">
        <v>503</v>
      </c>
      <c r="E194" s="248" t="s">
        <v>164</v>
      </c>
      <c r="F194" s="249">
        <v>1</v>
      </c>
      <c r="G194" s="261">
        <v>2108.43</v>
      </c>
      <c r="H194" s="249">
        <f t="shared" ref="H194:H196" si="17">+ROUND(F194*G194,2)</f>
        <v>2108.43</v>
      </c>
    </row>
    <row r="195" ht="27" spans="1:8">
      <c r="A195" s="245" t="s">
        <v>504</v>
      </c>
      <c r="B195" s="245" t="s">
        <v>52</v>
      </c>
      <c r="C195" s="366" t="s">
        <v>505</v>
      </c>
      <c r="D195" s="296" t="s">
        <v>506</v>
      </c>
      <c r="E195" s="248" t="s">
        <v>164</v>
      </c>
      <c r="F195" s="249">
        <v>2</v>
      </c>
      <c r="G195" s="261">
        <v>831.64</v>
      </c>
      <c r="H195" s="249">
        <f t="shared" si="17"/>
        <v>1663.28</v>
      </c>
    </row>
    <row r="196" ht="27" spans="1:8">
      <c r="A196" s="245" t="s">
        <v>507</v>
      </c>
      <c r="B196" s="297" t="s">
        <v>21</v>
      </c>
      <c r="C196" s="369" t="s">
        <v>508</v>
      </c>
      <c r="D196" s="296" t="s">
        <v>509</v>
      </c>
      <c r="E196" s="248" t="s">
        <v>126</v>
      </c>
      <c r="F196" s="249">
        <v>5</v>
      </c>
      <c r="G196" s="248">
        <v>51.23</v>
      </c>
      <c r="H196" s="248">
        <f t="shared" si="17"/>
        <v>256.15</v>
      </c>
    </row>
    <row r="197" s="217" customFormat="1" ht="15" spans="1:8">
      <c r="A197" s="289" t="s">
        <v>510</v>
      </c>
      <c r="B197" s="289"/>
      <c r="C197" s="290" t="s">
        <v>16</v>
      </c>
      <c r="D197" s="276" t="s">
        <v>511</v>
      </c>
      <c r="E197" s="291" t="s">
        <v>18</v>
      </c>
      <c r="F197" s="292" t="s">
        <v>19</v>
      </c>
      <c r="G197" s="249" t="s">
        <v>19</v>
      </c>
      <c r="H197" s="292" t="s">
        <v>19</v>
      </c>
    </row>
    <row r="198" spans="1:8">
      <c r="A198" s="245" t="s">
        <v>512</v>
      </c>
      <c r="B198" s="245" t="s">
        <v>52</v>
      </c>
      <c r="C198" s="246" t="s">
        <v>513</v>
      </c>
      <c r="D198" s="247" t="s">
        <v>514</v>
      </c>
      <c r="E198" s="248" t="s">
        <v>103</v>
      </c>
      <c r="F198" s="249">
        <v>13580</v>
      </c>
      <c r="G198" s="261">
        <v>8.26</v>
      </c>
      <c r="H198" s="249">
        <f t="shared" ref="H198:H201" si="18">+ROUND(F198*G198,2)</f>
        <v>112170.8</v>
      </c>
    </row>
    <row r="199" spans="1:8">
      <c r="A199" s="245" t="s">
        <v>515</v>
      </c>
      <c r="B199" s="245" t="s">
        <v>52</v>
      </c>
      <c r="C199" s="246" t="s">
        <v>516</v>
      </c>
      <c r="D199" s="247" t="s">
        <v>517</v>
      </c>
      <c r="E199" s="248" t="s">
        <v>103</v>
      </c>
      <c r="F199" s="249">
        <v>7000</v>
      </c>
      <c r="G199" s="261">
        <v>9.02</v>
      </c>
      <c r="H199" s="249">
        <f t="shared" si="18"/>
        <v>63140</v>
      </c>
    </row>
    <row r="200" spans="1:8">
      <c r="A200" s="245" t="s">
        <v>518</v>
      </c>
      <c r="B200" s="245" t="s">
        <v>21</v>
      </c>
      <c r="C200" s="246" t="s">
        <v>519</v>
      </c>
      <c r="D200" s="296" t="s">
        <v>520</v>
      </c>
      <c r="E200" s="248" t="s">
        <v>521</v>
      </c>
      <c r="F200" s="299">
        <v>1534</v>
      </c>
      <c r="G200" s="300">
        <v>9.19</v>
      </c>
      <c r="H200" s="301">
        <f t="shared" si="18"/>
        <v>14097.46</v>
      </c>
    </row>
    <row r="201" spans="1:8">
      <c r="A201" s="245" t="s">
        <v>522</v>
      </c>
      <c r="B201" s="245" t="s">
        <v>21</v>
      </c>
      <c r="C201" s="246" t="s">
        <v>523</v>
      </c>
      <c r="D201" s="296" t="s">
        <v>524</v>
      </c>
      <c r="E201" s="248" t="s">
        <v>521</v>
      </c>
      <c r="F201" s="299">
        <v>1456</v>
      </c>
      <c r="G201" s="300">
        <v>9.64</v>
      </c>
      <c r="H201" s="301">
        <f t="shared" si="18"/>
        <v>14035.84</v>
      </c>
    </row>
    <row r="202" s="217" customFormat="1" ht="15" spans="1:8">
      <c r="A202" s="289" t="s">
        <v>525</v>
      </c>
      <c r="B202" s="289"/>
      <c r="C202" s="246" t="s">
        <v>16</v>
      </c>
      <c r="D202" s="276" t="s">
        <v>526</v>
      </c>
      <c r="E202" s="291" t="s">
        <v>18</v>
      </c>
      <c r="F202" s="292" t="s">
        <v>19</v>
      </c>
      <c r="G202" s="249" t="s">
        <v>19</v>
      </c>
      <c r="H202" s="292" t="s">
        <v>19</v>
      </c>
    </row>
    <row r="203" ht="28.5" customHeight="1" spans="1:8">
      <c r="A203" s="245" t="s">
        <v>527</v>
      </c>
      <c r="B203" s="245" t="s">
        <v>52</v>
      </c>
      <c r="C203" s="366" t="s">
        <v>528</v>
      </c>
      <c r="D203" s="247" t="s">
        <v>529</v>
      </c>
      <c r="E203" s="248" t="s">
        <v>164</v>
      </c>
      <c r="F203" s="299">
        <v>730</v>
      </c>
      <c r="G203" s="261">
        <v>7.56</v>
      </c>
      <c r="H203" s="249">
        <f t="shared" ref="H203:H211" si="19">+ROUND(F203*G203,2)</f>
        <v>5518.8</v>
      </c>
    </row>
    <row r="204" ht="28.5" spans="1:8">
      <c r="A204" s="245" t="s">
        <v>530</v>
      </c>
      <c r="B204" s="245" t="s">
        <v>52</v>
      </c>
      <c r="C204" s="366" t="s">
        <v>531</v>
      </c>
      <c r="D204" s="247" t="s">
        <v>532</v>
      </c>
      <c r="E204" s="248" t="s">
        <v>164</v>
      </c>
      <c r="F204" s="299">
        <v>70</v>
      </c>
      <c r="G204" s="261">
        <v>23.53</v>
      </c>
      <c r="H204" s="249">
        <f t="shared" si="19"/>
        <v>1647.1</v>
      </c>
    </row>
    <row r="205" ht="28.5" spans="1:8">
      <c r="A205" s="245" t="s">
        <v>533</v>
      </c>
      <c r="B205" s="245" t="s">
        <v>52</v>
      </c>
      <c r="C205" s="246" t="s">
        <v>534</v>
      </c>
      <c r="D205" s="247" t="s">
        <v>535</v>
      </c>
      <c r="E205" s="248" t="s">
        <v>164</v>
      </c>
      <c r="F205" s="299">
        <v>1</v>
      </c>
      <c r="G205" s="261">
        <v>37.78</v>
      </c>
      <c r="H205" s="249">
        <f t="shared" si="19"/>
        <v>37.78</v>
      </c>
    </row>
    <row r="206" ht="28.5" spans="1:8">
      <c r="A206" s="245" t="s">
        <v>536</v>
      </c>
      <c r="B206" s="245" t="s">
        <v>52</v>
      </c>
      <c r="C206" s="246" t="s">
        <v>537</v>
      </c>
      <c r="D206" s="247" t="s">
        <v>538</v>
      </c>
      <c r="E206" s="248" t="s">
        <v>164</v>
      </c>
      <c r="F206" s="299">
        <v>13</v>
      </c>
      <c r="G206" s="261">
        <v>61.86</v>
      </c>
      <c r="H206" s="249">
        <f t="shared" si="19"/>
        <v>804.18</v>
      </c>
    </row>
    <row r="207" ht="28.5" spans="1:8">
      <c r="A207" s="245" t="s">
        <v>539</v>
      </c>
      <c r="B207" s="245" t="s">
        <v>52</v>
      </c>
      <c r="C207" s="366" t="s">
        <v>540</v>
      </c>
      <c r="D207" s="247" t="s">
        <v>541</v>
      </c>
      <c r="E207" s="248" t="s">
        <v>164</v>
      </c>
      <c r="F207" s="299">
        <v>4</v>
      </c>
      <c r="G207" s="261">
        <v>95.31</v>
      </c>
      <c r="H207" s="249">
        <f t="shared" si="19"/>
        <v>381.24</v>
      </c>
    </row>
    <row r="208" ht="28.5" spans="1:8">
      <c r="A208" s="245" t="s">
        <v>542</v>
      </c>
      <c r="B208" s="245" t="s">
        <v>52</v>
      </c>
      <c r="C208" s="366" t="s">
        <v>543</v>
      </c>
      <c r="D208" s="247" t="s">
        <v>544</v>
      </c>
      <c r="E208" s="248" t="s">
        <v>164</v>
      </c>
      <c r="F208" s="299">
        <v>17</v>
      </c>
      <c r="G208" s="261">
        <v>744.46</v>
      </c>
      <c r="H208" s="249">
        <f t="shared" si="19"/>
        <v>12655.82</v>
      </c>
    </row>
    <row r="209" ht="28.5" spans="1:8">
      <c r="A209" s="245" t="s">
        <v>545</v>
      </c>
      <c r="B209" s="245" t="s">
        <v>52</v>
      </c>
      <c r="C209" s="366" t="s">
        <v>546</v>
      </c>
      <c r="D209" s="247" t="s">
        <v>547</v>
      </c>
      <c r="E209" s="248" t="s">
        <v>164</v>
      </c>
      <c r="F209" s="299">
        <v>5</v>
      </c>
      <c r="G209" s="261">
        <v>500.04</v>
      </c>
      <c r="H209" s="249">
        <f t="shared" si="19"/>
        <v>2500.2</v>
      </c>
    </row>
    <row r="210" ht="28.5" spans="1:8">
      <c r="A210" s="245" t="s">
        <v>548</v>
      </c>
      <c r="B210" s="245" t="s">
        <v>52</v>
      </c>
      <c r="C210" s="366" t="s">
        <v>549</v>
      </c>
      <c r="D210" s="247" t="s">
        <v>550</v>
      </c>
      <c r="E210" s="248" t="s">
        <v>551</v>
      </c>
      <c r="F210" s="299">
        <v>600</v>
      </c>
      <c r="G210" s="261">
        <v>39.19</v>
      </c>
      <c r="H210" s="249">
        <f t="shared" si="19"/>
        <v>23514</v>
      </c>
    </row>
    <row r="211" ht="28.5" spans="1:8">
      <c r="A211" s="245" t="s">
        <v>552</v>
      </c>
      <c r="B211" s="245" t="s">
        <v>52</v>
      </c>
      <c r="C211" s="366" t="s">
        <v>553</v>
      </c>
      <c r="D211" s="247" t="s">
        <v>554</v>
      </c>
      <c r="E211" s="248" t="s">
        <v>551</v>
      </c>
      <c r="F211" s="299">
        <v>70</v>
      </c>
      <c r="G211" s="261">
        <v>44.09</v>
      </c>
      <c r="H211" s="249">
        <f t="shared" si="19"/>
        <v>3086.3</v>
      </c>
    </row>
    <row r="212" s="217" customFormat="1" ht="15" spans="1:8">
      <c r="A212" s="289" t="s">
        <v>555</v>
      </c>
      <c r="B212" s="289"/>
      <c r="C212" s="290" t="s">
        <v>16</v>
      </c>
      <c r="D212" s="276" t="s">
        <v>556</v>
      </c>
      <c r="E212" s="291" t="s">
        <v>18</v>
      </c>
      <c r="F212" s="292" t="s">
        <v>19</v>
      </c>
      <c r="G212" s="249" t="s">
        <v>19</v>
      </c>
      <c r="H212" s="292" t="s">
        <v>19</v>
      </c>
    </row>
    <row r="213" spans="1:8">
      <c r="A213" s="252" t="s">
        <v>557</v>
      </c>
      <c r="B213" s="252" t="s">
        <v>52</v>
      </c>
      <c r="C213" s="268" t="s">
        <v>558</v>
      </c>
      <c r="D213" s="253" t="s">
        <v>559</v>
      </c>
      <c r="E213" s="254" t="s">
        <v>103</v>
      </c>
      <c r="F213" s="255">
        <v>45000</v>
      </c>
      <c r="G213" s="261">
        <v>4.35</v>
      </c>
      <c r="H213" s="255">
        <f t="shared" ref="H213:H226" si="20">+ROUND(F213*G213,2)</f>
        <v>195750</v>
      </c>
    </row>
    <row r="214" spans="1:8">
      <c r="A214" s="252" t="s">
        <v>560</v>
      </c>
      <c r="B214" s="252" t="s">
        <v>52</v>
      </c>
      <c r="C214" s="268" t="s">
        <v>561</v>
      </c>
      <c r="D214" s="253" t="s">
        <v>562</v>
      </c>
      <c r="E214" s="254" t="s">
        <v>103</v>
      </c>
      <c r="F214" s="255">
        <v>750</v>
      </c>
      <c r="G214" s="261">
        <v>5.6</v>
      </c>
      <c r="H214" s="255">
        <f t="shared" si="20"/>
        <v>4200</v>
      </c>
    </row>
    <row r="215" spans="1:8">
      <c r="A215" s="252" t="s">
        <v>563</v>
      </c>
      <c r="B215" s="252" t="s">
        <v>52</v>
      </c>
      <c r="C215" s="268" t="s">
        <v>564</v>
      </c>
      <c r="D215" s="253" t="s">
        <v>565</v>
      </c>
      <c r="E215" s="254" t="s">
        <v>103</v>
      </c>
      <c r="F215" s="255">
        <v>144</v>
      </c>
      <c r="G215" s="261">
        <v>6.73</v>
      </c>
      <c r="H215" s="255">
        <f t="shared" si="20"/>
        <v>969.12</v>
      </c>
    </row>
    <row r="216" spans="1:8">
      <c r="A216" s="252" t="s">
        <v>566</v>
      </c>
      <c r="B216" s="252" t="s">
        <v>52</v>
      </c>
      <c r="C216" s="268" t="s">
        <v>567</v>
      </c>
      <c r="D216" s="253" t="s">
        <v>568</v>
      </c>
      <c r="E216" s="254" t="s">
        <v>103</v>
      </c>
      <c r="F216" s="255">
        <v>3560</v>
      </c>
      <c r="G216" s="261">
        <v>9.15</v>
      </c>
      <c r="H216" s="255">
        <f t="shared" si="20"/>
        <v>32574</v>
      </c>
    </row>
    <row r="217" spans="1:8">
      <c r="A217" s="252" t="s">
        <v>569</v>
      </c>
      <c r="B217" s="252" t="s">
        <v>52</v>
      </c>
      <c r="C217" s="364" t="s">
        <v>570</v>
      </c>
      <c r="D217" s="253" t="s">
        <v>571</v>
      </c>
      <c r="E217" s="254" t="s">
        <v>103</v>
      </c>
      <c r="F217" s="255">
        <v>1552</v>
      </c>
      <c r="G217" s="261">
        <v>10.91</v>
      </c>
      <c r="H217" s="255">
        <f t="shared" si="20"/>
        <v>16932.32</v>
      </c>
    </row>
    <row r="218" spans="1:8">
      <c r="A218" s="252" t="s">
        <v>572</v>
      </c>
      <c r="B218" s="252" t="s">
        <v>52</v>
      </c>
      <c r="C218" s="364" t="s">
        <v>573</v>
      </c>
      <c r="D218" s="253" t="s">
        <v>574</v>
      </c>
      <c r="E218" s="254" t="s">
        <v>103</v>
      </c>
      <c r="F218" s="255">
        <v>520</v>
      </c>
      <c r="G218" s="261">
        <v>36.75</v>
      </c>
      <c r="H218" s="255">
        <f t="shared" si="20"/>
        <v>19110</v>
      </c>
    </row>
    <row r="219" spans="1:8">
      <c r="A219" s="252" t="s">
        <v>575</v>
      </c>
      <c r="B219" s="252" t="s">
        <v>52</v>
      </c>
      <c r="C219" s="268" t="s">
        <v>576</v>
      </c>
      <c r="D219" s="253" t="s">
        <v>577</v>
      </c>
      <c r="E219" s="254" t="s">
        <v>103</v>
      </c>
      <c r="F219" s="255">
        <v>2150</v>
      </c>
      <c r="G219" s="261">
        <v>5.48</v>
      </c>
      <c r="H219" s="255">
        <f t="shared" si="20"/>
        <v>11782</v>
      </c>
    </row>
    <row r="220" spans="1:8">
      <c r="A220" s="252" t="s">
        <v>578</v>
      </c>
      <c r="B220" s="252" t="s">
        <v>52</v>
      </c>
      <c r="C220" s="268" t="s">
        <v>579</v>
      </c>
      <c r="D220" s="253" t="s">
        <v>580</v>
      </c>
      <c r="E220" s="254" t="s">
        <v>103</v>
      </c>
      <c r="F220" s="255">
        <v>1890</v>
      </c>
      <c r="G220" s="261">
        <v>6.72</v>
      </c>
      <c r="H220" s="255">
        <f t="shared" si="20"/>
        <v>12700.8</v>
      </c>
    </row>
    <row r="221" spans="1:8">
      <c r="A221" s="252" t="s">
        <v>581</v>
      </c>
      <c r="B221" s="252" t="s">
        <v>52</v>
      </c>
      <c r="C221" s="268" t="s">
        <v>582</v>
      </c>
      <c r="D221" s="253" t="s">
        <v>583</v>
      </c>
      <c r="E221" s="254" t="s">
        <v>103</v>
      </c>
      <c r="F221" s="255">
        <v>1200</v>
      </c>
      <c r="G221" s="261">
        <v>8.78</v>
      </c>
      <c r="H221" s="255">
        <f t="shared" si="20"/>
        <v>10536</v>
      </c>
    </row>
    <row r="222" spans="1:8">
      <c r="A222" s="252" t="s">
        <v>584</v>
      </c>
      <c r="B222" s="252" t="s">
        <v>52</v>
      </c>
      <c r="C222" s="268" t="s">
        <v>585</v>
      </c>
      <c r="D222" s="253" t="s">
        <v>586</v>
      </c>
      <c r="E222" s="254" t="s">
        <v>103</v>
      </c>
      <c r="F222" s="255">
        <v>632</v>
      </c>
      <c r="G222" s="261">
        <v>11.54</v>
      </c>
      <c r="H222" s="255">
        <f t="shared" si="20"/>
        <v>7293.28</v>
      </c>
    </row>
    <row r="223" spans="1:8">
      <c r="A223" s="252" t="s">
        <v>587</v>
      </c>
      <c r="B223" s="252" t="s">
        <v>52</v>
      </c>
      <c r="C223" s="268" t="s">
        <v>588</v>
      </c>
      <c r="D223" s="253" t="s">
        <v>589</v>
      </c>
      <c r="E223" s="254" t="s">
        <v>103</v>
      </c>
      <c r="F223" s="255">
        <v>1239</v>
      </c>
      <c r="G223" s="261">
        <v>15.61</v>
      </c>
      <c r="H223" s="255">
        <f t="shared" si="20"/>
        <v>19340.79</v>
      </c>
    </row>
    <row r="224" spans="1:8">
      <c r="A224" s="252" t="s">
        <v>590</v>
      </c>
      <c r="B224" s="252" t="s">
        <v>52</v>
      </c>
      <c r="C224" s="268" t="s">
        <v>591</v>
      </c>
      <c r="D224" s="253" t="s">
        <v>592</v>
      </c>
      <c r="E224" s="254" t="s">
        <v>103</v>
      </c>
      <c r="F224" s="255">
        <v>1045</v>
      </c>
      <c r="G224" s="261">
        <v>20.79</v>
      </c>
      <c r="H224" s="255">
        <f t="shared" si="20"/>
        <v>21725.55</v>
      </c>
    </row>
    <row r="225" spans="1:8">
      <c r="A225" s="252" t="s">
        <v>593</v>
      </c>
      <c r="B225" s="252" t="s">
        <v>52</v>
      </c>
      <c r="C225" s="364" t="s">
        <v>594</v>
      </c>
      <c r="D225" s="253" t="s">
        <v>595</v>
      </c>
      <c r="E225" s="254" t="s">
        <v>103</v>
      </c>
      <c r="F225" s="255">
        <v>594</v>
      </c>
      <c r="G225" s="261">
        <v>37.68</v>
      </c>
      <c r="H225" s="255">
        <f t="shared" si="20"/>
        <v>22381.92</v>
      </c>
    </row>
    <row r="226" spans="1:8">
      <c r="A226" s="252" t="s">
        <v>596</v>
      </c>
      <c r="B226" s="252" t="s">
        <v>52</v>
      </c>
      <c r="C226" s="364" t="s">
        <v>597</v>
      </c>
      <c r="D226" s="253" t="s">
        <v>598</v>
      </c>
      <c r="E226" s="254" t="s">
        <v>103</v>
      </c>
      <c r="F226" s="255">
        <v>100</v>
      </c>
      <c r="G226" s="261">
        <v>91.95</v>
      </c>
      <c r="H226" s="255">
        <f t="shared" si="20"/>
        <v>9195</v>
      </c>
    </row>
    <row r="227" s="217" customFormat="1" ht="30" spans="1:8">
      <c r="A227" s="289" t="s">
        <v>599</v>
      </c>
      <c r="B227" s="289"/>
      <c r="C227" s="290" t="s">
        <v>16</v>
      </c>
      <c r="D227" s="276" t="s">
        <v>600</v>
      </c>
      <c r="E227" s="291" t="s">
        <v>18</v>
      </c>
      <c r="F227" s="292" t="s">
        <v>19</v>
      </c>
      <c r="G227" s="249" t="s">
        <v>19</v>
      </c>
      <c r="H227" s="292" t="s">
        <v>19</v>
      </c>
    </row>
    <row r="228" spans="1:8">
      <c r="A228" s="245" t="s">
        <v>601</v>
      </c>
      <c r="B228" s="245" t="s">
        <v>52</v>
      </c>
      <c r="C228" s="366" t="s">
        <v>602</v>
      </c>
      <c r="D228" s="247" t="s">
        <v>603</v>
      </c>
      <c r="E228" s="248" t="s">
        <v>164</v>
      </c>
      <c r="F228" s="299">
        <v>150</v>
      </c>
      <c r="G228" s="261">
        <v>24.86</v>
      </c>
      <c r="H228" s="249">
        <f t="shared" ref="H228:H245" si="21">+ROUND(F228*G228,2)</f>
        <v>3729</v>
      </c>
    </row>
    <row r="229" spans="1:8">
      <c r="A229" s="245" t="s">
        <v>604</v>
      </c>
      <c r="B229" s="245" t="s">
        <v>52</v>
      </c>
      <c r="C229" s="366" t="s">
        <v>605</v>
      </c>
      <c r="D229" s="247" t="s">
        <v>606</v>
      </c>
      <c r="E229" s="248" t="s">
        <v>164</v>
      </c>
      <c r="F229" s="299">
        <v>169</v>
      </c>
      <c r="G229" s="261">
        <v>13.43</v>
      </c>
      <c r="H229" s="249">
        <f t="shared" si="21"/>
        <v>2269.67</v>
      </c>
    </row>
    <row r="230" spans="1:8">
      <c r="A230" s="245" t="s">
        <v>607</v>
      </c>
      <c r="B230" s="245" t="s">
        <v>52</v>
      </c>
      <c r="C230" s="366" t="s">
        <v>608</v>
      </c>
      <c r="D230" s="247" t="s">
        <v>609</v>
      </c>
      <c r="E230" s="248" t="s">
        <v>164</v>
      </c>
      <c r="F230" s="299">
        <v>36</v>
      </c>
      <c r="G230" s="261">
        <v>35.31</v>
      </c>
      <c r="H230" s="249">
        <f t="shared" si="21"/>
        <v>1271.16</v>
      </c>
    </row>
    <row r="231" spans="1:8">
      <c r="A231" s="245" t="s">
        <v>610</v>
      </c>
      <c r="B231" s="245" t="s">
        <v>52</v>
      </c>
      <c r="C231" s="366" t="s">
        <v>611</v>
      </c>
      <c r="D231" s="247" t="s">
        <v>612</v>
      </c>
      <c r="E231" s="248" t="s">
        <v>164</v>
      </c>
      <c r="F231" s="299">
        <v>889</v>
      </c>
      <c r="G231" s="261">
        <v>19.82</v>
      </c>
      <c r="H231" s="249">
        <f t="shared" si="21"/>
        <v>17619.98</v>
      </c>
    </row>
    <row r="232" ht="28.5" spans="1:8">
      <c r="A232" s="245" t="s">
        <v>613</v>
      </c>
      <c r="B232" s="245" t="s">
        <v>52</v>
      </c>
      <c r="C232" s="366" t="s">
        <v>614</v>
      </c>
      <c r="D232" s="247" t="s">
        <v>615</v>
      </c>
      <c r="E232" s="248" t="s">
        <v>164</v>
      </c>
      <c r="F232" s="299">
        <v>41</v>
      </c>
      <c r="G232" s="261">
        <v>425.02</v>
      </c>
      <c r="H232" s="249">
        <f t="shared" si="21"/>
        <v>17425.82</v>
      </c>
    </row>
    <row r="233" ht="28.5" spans="1:8">
      <c r="A233" s="245" t="s">
        <v>616</v>
      </c>
      <c r="B233" s="245" t="s">
        <v>52</v>
      </c>
      <c r="C233" s="366" t="s">
        <v>617</v>
      </c>
      <c r="D233" s="247" t="s">
        <v>618</v>
      </c>
      <c r="E233" s="248" t="s">
        <v>164</v>
      </c>
      <c r="F233" s="299">
        <v>245</v>
      </c>
      <c r="G233" s="261">
        <v>19.55</v>
      </c>
      <c r="H233" s="249">
        <f t="shared" si="21"/>
        <v>4789.75</v>
      </c>
    </row>
    <row r="234" spans="1:8">
      <c r="A234" s="245" t="s">
        <v>619</v>
      </c>
      <c r="B234" s="245" t="s">
        <v>52</v>
      </c>
      <c r="C234" s="366" t="s">
        <v>620</v>
      </c>
      <c r="D234" s="247" t="s">
        <v>621</v>
      </c>
      <c r="E234" s="248" t="s">
        <v>164</v>
      </c>
      <c r="F234" s="299">
        <v>193</v>
      </c>
      <c r="G234" s="261">
        <v>64.83</v>
      </c>
      <c r="H234" s="249">
        <f t="shared" si="21"/>
        <v>12512.19</v>
      </c>
    </row>
    <row r="235" spans="1:8">
      <c r="A235" s="245" t="s">
        <v>622</v>
      </c>
      <c r="B235" s="245" t="s">
        <v>52</v>
      </c>
      <c r="C235" s="246" t="s">
        <v>611</v>
      </c>
      <c r="D235" s="247" t="s">
        <v>612</v>
      </c>
      <c r="E235" s="246" t="s">
        <v>164</v>
      </c>
      <c r="F235" s="299">
        <v>889</v>
      </c>
      <c r="G235" s="261">
        <v>19.82</v>
      </c>
      <c r="H235" s="249">
        <f t="shared" si="21"/>
        <v>17619.98</v>
      </c>
    </row>
    <row r="236" spans="1:8">
      <c r="A236" s="245" t="s">
        <v>623</v>
      </c>
      <c r="B236" s="245" t="s">
        <v>52</v>
      </c>
      <c r="C236" s="246" t="s">
        <v>624</v>
      </c>
      <c r="D236" s="247" t="s">
        <v>625</v>
      </c>
      <c r="E236" s="246" t="s">
        <v>164</v>
      </c>
      <c r="F236" s="299">
        <v>2</v>
      </c>
      <c r="G236" s="261">
        <v>1380.59</v>
      </c>
      <c r="H236" s="249">
        <f t="shared" si="21"/>
        <v>2761.18</v>
      </c>
    </row>
    <row r="237" spans="1:8">
      <c r="A237" s="245" t="s">
        <v>626</v>
      </c>
      <c r="B237" s="245" t="s">
        <v>52</v>
      </c>
      <c r="C237" s="246" t="s">
        <v>627</v>
      </c>
      <c r="D237" s="247" t="s">
        <v>628</v>
      </c>
      <c r="E237" s="246" t="s">
        <v>164</v>
      </c>
      <c r="F237" s="299">
        <v>1</v>
      </c>
      <c r="G237" s="261">
        <v>19826.41</v>
      </c>
      <c r="H237" s="249">
        <f t="shared" si="21"/>
        <v>19826.41</v>
      </c>
    </row>
    <row r="238" spans="1:8">
      <c r="A238" s="245" t="s">
        <v>629</v>
      </c>
      <c r="B238" s="245" t="s">
        <v>52</v>
      </c>
      <c r="C238" s="246" t="s">
        <v>630</v>
      </c>
      <c r="D238" s="247" t="s">
        <v>631</v>
      </c>
      <c r="E238" s="246" t="s">
        <v>164</v>
      </c>
      <c r="F238" s="299">
        <v>4</v>
      </c>
      <c r="G238" s="261">
        <v>748.09</v>
      </c>
      <c r="H238" s="249">
        <f t="shared" si="21"/>
        <v>2992.36</v>
      </c>
    </row>
    <row r="239" spans="1:8">
      <c r="A239" s="245" t="s">
        <v>632</v>
      </c>
      <c r="B239" s="245" t="s">
        <v>52</v>
      </c>
      <c r="C239" s="246" t="s">
        <v>624</v>
      </c>
      <c r="D239" s="247" t="s">
        <v>633</v>
      </c>
      <c r="E239" s="246" t="s">
        <v>164</v>
      </c>
      <c r="F239" s="299">
        <v>1</v>
      </c>
      <c r="G239" s="261">
        <v>1380.59</v>
      </c>
      <c r="H239" s="249">
        <f t="shared" si="21"/>
        <v>1380.59</v>
      </c>
    </row>
    <row r="240" spans="1:8">
      <c r="A240" s="245" t="s">
        <v>634</v>
      </c>
      <c r="B240" s="245" t="s">
        <v>52</v>
      </c>
      <c r="C240" s="246" t="s">
        <v>630</v>
      </c>
      <c r="D240" s="247" t="s">
        <v>635</v>
      </c>
      <c r="E240" s="246" t="s">
        <v>164</v>
      </c>
      <c r="F240" s="299">
        <v>4</v>
      </c>
      <c r="G240" s="261">
        <v>748.09</v>
      </c>
      <c r="H240" s="249">
        <f t="shared" si="21"/>
        <v>2992.36</v>
      </c>
    </row>
    <row r="241" spans="1:9">
      <c r="A241" s="245" t="s">
        <v>636</v>
      </c>
      <c r="B241" s="245" t="s">
        <v>52</v>
      </c>
      <c r="C241" s="246" t="s">
        <v>22</v>
      </c>
      <c r="D241" s="247" t="s">
        <v>637</v>
      </c>
      <c r="E241" s="246" t="s">
        <v>164</v>
      </c>
      <c r="F241" s="299">
        <v>2</v>
      </c>
      <c r="G241" s="250">
        <v>188.21</v>
      </c>
      <c r="H241" s="249">
        <f t="shared" si="21"/>
        <v>376.42</v>
      </c>
      <c r="I241" s="220"/>
    </row>
    <row r="242" spans="1:9">
      <c r="A242" s="245" t="s">
        <v>638</v>
      </c>
      <c r="B242" s="256" t="s">
        <v>52</v>
      </c>
      <c r="C242" s="294" t="s">
        <v>639</v>
      </c>
      <c r="D242" s="247" t="s">
        <v>640</v>
      </c>
      <c r="E242" s="246" t="s">
        <v>164</v>
      </c>
      <c r="F242" s="299">
        <v>4</v>
      </c>
      <c r="G242" s="250">
        <v>289.64</v>
      </c>
      <c r="H242" s="249">
        <f t="shared" si="21"/>
        <v>1158.56</v>
      </c>
      <c r="I242" s="220"/>
    </row>
    <row r="243" spans="1:9">
      <c r="A243" s="245" t="s">
        <v>641</v>
      </c>
      <c r="B243" s="256" t="s">
        <v>52</v>
      </c>
      <c r="C243" s="294" t="s">
        <v>642</v>
      </c>
      <c r="D243" s="247" t="s">
        <v>643</v>
      </c>
      <c r="E243" s="246" t="s">
        <v>164</v>
      </c>
      <c r="F243" s="299">
        <v>2</v>
      </c>
      <c r="G243" s="255">
        <v>290.49</v>
      </c>
      <c r="H243" s="249">
        <f t="shared" si="21"/>
        <v>580.98</v>
      </c>
      <c r="I243" s="220"/>
    </row>
    <row r="244" spans="1:9">
      <c r="A244" s="245" t="s">
        <v>644</v>
      </c>
      <c r="B244" s="245" t="s">
        <v>52</v>
      </c>
      <c r="C244" s="246" t="s">
        <v>22</v>
      </c>
      <c r="D244" s="247" t="s">
        <v>645</v>
      </c>
      <c r="E244" s="246" t="s">
        <v>164</v>
      </c>
      <c r="F244" s="299">
        <v>51</v>
      </c>
      <c r="G244" s="255">
        <v>80.77</v>
      </c>
      <c r="H244" s="249">
        <f t="shared" si="21"/>
        <v>4119.27</v>
      </c>
      <c r="I244" s="220"/>
    </row>
    <row r="245" spans="1:9">
      <c r="A245" s="245" t="s">
        <v>646</v>
      </c>
      <c r="B245" s="245" t="s">
        <v>52</v>
      </c>
      <c r="C245" s="246" t="s">
        <v>22</v>
      </c>
      <c r="D245" s="247" t="s">
        <v>647</v>
      </c>
      <c r="E245" s="246" t="s">
        <v>164</v>
      </c>
      <c r="F245" s="299">
        <v>3</v>
      </c>
      <c r="G245" s="255">
        <v>52.9</v>
      </c>
      <c r="H245" s="249">
        <f t="shared" si="21"/>
        <v>158.7</v>
      </c>
      <c r="I245" s="220"/>
    </row>
    <row r="246" s="217" customFormat="1" ht="15" spans="1:8">
      <c r="A246" s="289" t="s">
        <v>648</v>
      </c>
      <c r="B246" s="289"/>
      <c r="C246" s="290" t="s">
        <v>16</v>
      </c>
      <c r="D246" s="276" t="s">
        <v>649</v>
      </c>
      <c r="E246" s="291" t="s">
        <v>18</v>
      </c>
      <c r="F246" s="292" t="s">
        <v>19</v>
      </c>
      <c r="G246" s="249" t="s">
        <v>19</v>
      </c>
      <c r="H246" s="249"/>
    </row>
    <row r="247" ht="40.5" spans="1:9">
      <c r="A247" s="245" t="s">
        <v>650</v>
      </c>
      <c r="B247" s="256" t="s">
        <v>52</v>
      </c>
      <c r="C247" s="294" t="s">
        <v>651</v>
      </c>
      <c r="D247" s="296" t="s">
        <v>652</v>
      </c>
      <c r="E247" s="248" t="s">
        <v>164</v>
      </c>
      <c r="F247" s="299">
        <v>322</v>
      </c>
      <c r="G247" s="250">
        <v>91.51</v>
      </c>
      <c r="H247" s="249">
        <f>+ROUND(F247*G247,2)</f>
        <v>29466.22</v>
      </c>
      <c r="I247" s="220"/>
    </row>
    <row r="248" ht="27" spans="1:8">
      <c r="A248" s="245" t="s">
        <v>653</v>
      </c>
      <c r="B248" s="256" t="s">
        <v>52</v>
      </c>
      <c r="C248" s="294" t="s">
        <v>654</v>
      </c>
      <c r="D248" s="302" t="s">
        <v>655</v>
      </c>
      <c r="E248" s="247" t="s">
        <v>95</v>
      </c>
      <c r="F248" s="299">
        <v>48</v>
      </c>
      <c r="G248" s="250">
        <v>139.54</v>
      </c>
      <c r="H248" s="249">
        <f t="shared" ref="H248:H257" si="22">+ROUND(F248*G248,2)</f>
        <v>6697.92</v>
      </c>
    </row>
    <row r="249" ht="27" spans="1:8">
      <c r="A249" s="245" t="s">
        <v>656</v>
      </c>
      <c r="B249" s="256" t="s">
        <v>52</v>
      </c>
      <c r="C249" s="294" t="s">
        <v>654</v>
      </c>
      <c r="D249" s="302" t="s">
        <v>657</v>
      </c>
      <c r="E249" s="247" t="s">
        <v>95</v>
      </c>
      <c r="F249" s="299">
        <v>2</v>
      </c>
      <c r="G249" s="250">
        <v>139.54</v>
      </c>
      <c r="H249" s="249">
        <f t="shared" si="22"/>
        <v>279.08</v>
      </c>
    </row>
    <row r="250" ht="54" spans="1:8">
      <c r="A250" s="245" t="s">
        <v>658</v>
      </c>
      <c r="B250" s="256" t="s">
        <v>52</v>
      </c>
      <c r="C250" s="294" t="s">
        <v>659</v>
      </c>
      <c r="D250" s="296" t="s">
        <v>660</v>
      </c>
      <c r="E250" s="247" t="s">
        <v>661</v>
      </c>
      <c r="F250" s="299">
        <v>1</v>
      </c>
      <c r="G250" s="250">
        <v>119.27</v>
      </c>
      <c r="H250" s="249">
        <f t="shared" si="22"/>
        <v>119.27</v>
      </c>
    </row>
    <row r="251" spans="1:8">
      <c r="A251" s="245" t="s">
        <v>662</v>
      </c>
      <c r="B251" s="256" t="s">
        <v>52</v>
      </c>
      <c r="C251" s="294" t="s">
        <v>663</v>
      </c>
      <c r="D251" s="302" t="s">
        <v>664</v>
      </c>
      <c r="E251" s="247" t="s">
        <v>661</v>
      </c>
      <c r="F251" s="299">
        <v>5</v>
      </c>
      <c r="G251" s="250">
        <v>546.02</v>
      </c>
      <c r="H251" s="249">
        <f t="shared" si="22"/>
        <v>2730.1</v>
      </c>
    </row>
    <row r="252" spans="1:8">
      <c r="A252" s="245" t="s">
        <v>665</v>
      </c>
      <c r="B252" s="256" t="s">
        <v>52</v>
      </c>
      <c r="C252" s="294" t="s">
        <v>666</v>
      </c>
      <c r="D252" s="302" t="s">
        <v>667</v>
      </c>
      <c r="E252" s="247" t="s">
        <v>661</v>
      </c>
      <c r="F252" s="299">
        <v>4</v>
      </c>
      <c r="G252" s="250">
        <v>261.83</v>
      </c>
      <c r="H252" s="249">
        <f t="shared" si="22"/>
        <v>1047.32</v>
      </c>
    </row>
    <row r="253" ht="40.5" spans="1:8">
      <c r="A253" s="245" t="s">
        <v>668</v>
      </c>
      <c r="B253" s="256" t="s">
        <v>52</v>
      </c>
      <c r="C253" s="294" t="s">
        <v>669</v>
      </c>
      <c r="D253" s="302" t="s">
        <v>670</v>
      </c>
      <c r="E253" s="247" t="s">
        <v>661</v>
      </c>
      <c r="F253" s="299">
        <v>7</v>
      </c>
      <c r="G253" s="250">
        <v>162.43</v>
      </c>
      <c r="H253" s="249">
        <f t="shared" si="22"/>
        <v>1137.01</v>
      </c>
    </row>
    <row r="254" ht="27" spans="1:8">
      <c r="A254" s="245" t="s">
        <v>671</v>
      </c>
      <c r="B254" s="256" t="s">
        <v>52</v>
      </c>
      <c r="C254" s="294" t="s">
        <v>672</v>
      </c>
      <c r="D254" s="302" t="s">
        <v>673</v>
      </c>
      <c r="E254" s="247" t="s">
        <v>661</v>
      </c>
      <c r="F254" s="299">
        <v>106</v>
      </c>
      <c r="G254" s="250">
        <v>99.22</v>
      </c>
      <c r="H254" s="249">
        <f t="shared" si="22"/>
        <v>10517.32</v>
      </c>
    </row>
    <row r="255" ht="40.5" spans="1:9">
      <c r="A255" s="245" t="s">
        <v>674</v>
      </c>
      <c r="B255" s="256" t="s">
        <v>52</v>
      </c>
      <c r="C255" s="294" t="s">
        <v>675</v>
      </c>
      <c r="D255" s="296" t="s">
        <v>676</v>
      </c>
      <c r="E255" s="248" t="s">
        <v>164</v>
      </c>
      <c r="F255" s="299">
        <v>305</v>
      </c>
      <c r="G255" s="255">
        <v>69.3</v>
      </c>
      <c r="H255" s="249">
        <f t="shared" si="22"/>
        <v>21136.5</v>
      </c>
      <c r="I255" s="220"/>
    </row>
    <row r="256" ht="40.5" spans="1:8">
      <c r="A256" s="245" t="s">
        <v>677</v>
      </c>
      <c r="B256" s="256" t="s">
        <v>52</v>
      </c>
      <c r="C256" s="294" t="s">
        <v>678</v>
      </c>
      <c r="D256" s="296" t="s">
        <v>679</v>
      </c>
      <c r="E256" s="248" t="s">
        <v>164</v>
      </c>
      <c r="F256" s="299">
        <v>96</v>
      </c>
      <c r="G256" s="261">
        <v>119.74</v>
      </c>
      <c r="H256" s="249">
        <f t="shared" si="22"/>
        <v>11495.04</v>
      </c>
    </row>
    <row r="257" ht="40.5" spans="1:8">
      <c r="A257" s="245" t="s">
        <v>680</v>
      </c>
      <c r="B257" s="256" t="s">
        <v>52</v>
      </c>
      <c r="C257" s="294" t="s">
        <v>681</v>
      </c>
      <c r="D257" s="296" t="s">
        <v>682</v>
      </c>
      <c r="E257" s="248" t="s">
        <v>164</v>
      </c>
      <c r="F257" s="299">
        <v>73</v>
      </c>
      <c r="G257" s="261">
        <v>91.03</v>
      </c>
      <c r="H257" s="249">
        <f t="shared" si="22"/>
        <v>6645.19</v>
      </c>
    </row>
    <row r="258" s="217" customFormat="1" ht="15" spans="1:8">
      <c r="A258" s="289" t="s">
        <v>683</v>
      </c>
      <c r="B258" s="289"/>
      <c r="C258" s="290" t="s">
        <v>16</v>
      </c>
      <c r="D258" s="276" t="s">
        <v>684</v>
      </c>
      <c r="E258" s="291" t="s">
        <v>18</v>
      </c>
      <c r="F258" s="292" t="s">
        <v>19</v>
      </c>
      <c r="G258" s="255" t="s">
        <v>19</v>
      </c>
      <c r="H258" s="292" t="s">
        <v>19</v>
      </c>
    </row>
    <row r="259" ht="42.75" customHeight="1" spans="1:8">
      <c r="A259" s="252" t="s">
        <v>685</v>
      </c>
      <c r="B259" s="252" t="s">
        <v>52</v>
      </c>
      <c r="C259" s="303" t="s">
        <v>686</v>
      </c>
      <c r="D259" s="304" t="s">
        <v>687</v>
      </c>
      <c r="E259" s="254" t="s">
        <v>164</v>
      </c>
      <c r="F259" s="255">
        <v>27</v>
      </c>
      <c r="G259" s="250">
        <v>430.08</v>
      </c>
      <c r="H259" s="255">
        <f>+ROUND(F259*G259,2)</f>
        <v>11612.16</v>
      </c>
    </row>
    <row r="260" ht="54" spans="1:8">
      <c r="A260" s="252" t="s">
        <v>688</v>
      </c>
      <c r="B260" s="245" t="s">
        <v>52</v>
      </c>
      <c r="C260" s="366" t="s">
        <v>689</v>
      </c>
      <c r="D260" s="305" t="s">
        <v>690</v>
      </c>
      <c r="E260" s="248" t="s">
        <v>164</v>
      </c>
      <c r="F260" s="249">
        <v>27</v>
      </c>
      <c r="G260" s="261">
        <v>344.45</v>
      </c>
      <c r="H260" s="249">
        <f>+ROUND(F260*G260,2)</f>
        <v>9300.15</v>
      </c>
    </row>
    <row r="261" s="217" customFormat="1" ht="15" spans="1:8">
      <c r="A261" s="289" t="s">
        <v>691</v>
      </c>
      <c r="B261" s="289"/>
      <c r="C261" s="290" t="s">
        <v>16</v>
      </c>
      <c r="D261" s="276" t="s">
        <v>692</v>
      </c>
      <c r="E261" s="291" t="s">
        <v>18</v>
      </c>
      <c r="F261" s="292" t="s">
        <v>19</v>
      </c>
      <c r="G261" s="249" t="s">
        <v>19</v>
      </c>
      <c r="H261" s="292" t="s">
        <v>19</v>
      </c>
    </row>
    <row r="262" ht="28.5" spans="1:8">
      <c r="A262" s="245" t="s">
        <v>693</v>
      </c>
      <c r="B262" s="245" t="s">
        <v>52</v>
      </c>
      <c r="C262" s="366" t="s">
        <v>694</v>
      </c>
      <c r="D262" s="247" t="s">
        <v>695</v>
      </c>
      <c r="E262" s="248" t="s">
        <v>164</v>
      </c>
      <c r="F262" s="299">
        <v>1</v>
      </c>
      <c r="G262" s="261">
        <v>708.72</v>
      </c>
      <c r="H262" s="249">
        <f t="shared" ref="H262:H270" si="23">+ROUND(F262*G262,2)</f>
        <v>708.72</v>
      </c>
    </row>
    <row r="263" spans="1:8">
      <c r="A263" s="245" t="s">
        <v>696</v>
      </c>
      <c r="B263" s="245" t="s">
        <v>52</v>
      </c>
      <c r="C263" s="366" t="s">
        <v>697</v>
      </c>
      <c r="D263" s="247" t="s">
        <v>698</v>
      </c>
      <c r="E263" s="248" t="s">
        <v>103</v>
      </c>
      <c r="F263" s="299">
        <v>1350</v>
      </c>
      <c r="G263" s="261">
        <v>8.05</v>
      </c>
      <c r="H263" s="249">
        <f t="shared" si="23"/>
        <v>10867.5</v>
      </c>
    </row>
    <row r="264" spans="1:8">
      <c r="A264" s="245" t="s">
        <v>699</v>
      </c>
      <c r="B264" s="245" t="s">
        <v>52</v>
      </c>
      <c r="C264" s="366" t="s">
        <v>700</v>
      </c>
      <c r="D264" s="247" t="s">
        <v>701</v>
      </c>
      <c r="E264" s="248" t="s">
        <v>164</v>
      </c>
      <c r="F264" s="299">
        <v>80</v>
      </c>
      <c r="G264" s="261">
        <v>24.88</v>
      </c>
      <c r="H264" s="249">
        <f t="shared" si="23"/>
        <v>1990.4</v>
      </c>
    </row>
    <row r="265" spans="1:8">
      <c r="A265" s="245" t="s">
        <v>702</v>
      </c>
      <c r="B265" s="245" t="s">
        <v>52</v>
      </c>
      <c r="C265" s="366" t="s">
        <v>703</v>
      </c>
      <c r="D265" s="247" t="s">
        <v>704</v>
      </c>
      <c r="E265" s="248" t="s">
        <v>164</v>
      </c>
      <c r="F265" s="299">
        <v>80</v>
      </c>
      <c r="G265" s="261">
        <v>230.37</v>
      </c>
      <c r="H265" s="249">
        <f t="shared" si="23"/>
        <v>18429.6</v>
      </c>
    </row>
    <row r="266" spans="1:8">
      <c r="A266" s="245" t="s">
        <v>705</v>
      </c>
      <c r="B266" s="245" t="s">
        <v>52</v>
      </c>
      <c r="C266" s="246" t="s">
        <v>706</v>
      </c>
      <c r="D266" s="247" t="s">
        <v>707</v>
      </c>
      <c r="E266" s="248" t="s">
        <v>126</v>
      </c>
      <c r="F266" s="299">
        <v>70</v>
      </c>
      <c r="G266" s="261">
        <v>12</v>
      </c>
      <c r="H266" s="249">
        <f t="shared" si="23"/>
        <v>840</v>
      </c>
    </row>
    <row r="267" spans="1:8">
      <c r="A267" s="245" t="s">
        <v>708</v>
      </c>
      <c r="B267" s="245" t="s">
        <v>52</v>
      </c>
      <c r="C267" s="246" t="s">
        <v>700</v>
      </c>
      <c r="D267" s="247" t="s">
        <v>709</v>
      </c>
      <c r="E267" s="248" t="s">
        <v>95</v>
      </c>
      <c r="F267" s="299">
        <v>12</v>
      </c>
      <c r="G267" s="261">
        <v>24.88</v>
      </c>
      <c r="H267" s="249">
        <f t="shared" si="23"/>
        <v>298.56</v>
      </c>
    </row>
    <row r="268" ht="27" spans="1:8">
      <c r="A268" s="245" t="s">
        <v>710</v>
      </c>
      <c r="B268" s="245" t="s">
        <v>21</v>
      </c>
      <c r="C268" s="246" t="s">
        <v>711</v>
      </c>
      <c r="D268" s="296" t="s">
        <v>712</v>
      </c>
      <c r="E268" s="306" t="s">
        <v>126</v>
      </c>
      <c r="F268" s="299">
        <v>60</v>
      </c>
      <c r="G268" s="299">
        <v>38.34</v>
      </c>
      <c r="H268" s="301">
        <f t="shared" si="23"/>
        <v>2300.4</v>
      </c>
    </row>
    <row r="269" ht="27" spans="1:8">
      <c r="A269" s="245" t="s">
        <v>713</v>
      </c>
      <c r="B269" s="245" t="s">
        <v>21</v>
      </c>
      <c r="C269" s="246" t="s">
        <v>714</v>
      </c>
      <c r="D269" s="296" t="s">
        <v>715</v>
      </c>
      <c r="E269" s="306" t="s">
        <v>521</v>
      </c>
      <c r="F269" s="299">
        <v>6</v>
      </c>
      <c r="G269" s="299">
        <v>19.49</v>
      </c>
      <c r="H269" s="301">
        <f t="shared" si="23"/>
        <v>116.94</v>
      </c>
    </row>
    <row r="270" spans="1:8">
      <c r="A270" s="245" t="s">
        <v>716</v>
      </c>
      <c r="B270" s="245" t="s">
        <v>21</v>
      </c>
      <c r="C270" s="246" t="s">
        <v>717</v>
      </c>
      <c r="D270" s="296" t="s">
        <v>718</v>
      </c>
      <c r="E270" s="306" t="s">
        <v>521</v>
      </c>
      <c r="F270" s="299">
        <v>8</v>
      </c>
      <c r="G270" s="299">
        <v>31.51</v>
      </c>
      <c r="H270" s="301">
        <f t="shared" si="23"/>
        <v>252.08</v>
      </c>
    </row>
    <row r="271" s="217" customFormat="1" ht="15" spans="1:8">
      <c r="A271" s="289" t="s">
        <v>719</v>
      </c>
      <c r="B271" s="289"/>
      <c r="C271" s="290" t="s">
        <v>16</v>
      </c>
      <c r="D271" s="276" t="s">
        <v>720</v>
      </c>
      <c r="E271" s="291" t="s">
        <v>18</v>
      </c>
      <c r="F271" s="292" t="s">
        <v>19</v>
      </c>
      <c r="G271" s="249" t="s">
        <v>19</v>
      </c>
      <c r="H271" s="292" t="s">
        <v>19</v>
      </c>
    </row>
    <row r="272" spans="1:9">
      <c r="A272" s="252" t="s">
        <v>721</v>
      </c>
      <c r="B272" s="252" t="s">
        <v>52</v>
      </c>
      <c r="C272" s="268" t="s">
        <v>22</v>
      </c>
      <c r="D272" s="253" t="s">
        <v>722</v>
      </c>
      <c r="E272" s="254" t="s">
        <v>723</v>
      </c>
      <c r="F272" s="299">
        <v>3</v>
      </c>
      <c r="G272" s="255">
        <f>992.26</f>
        <v>992.26</v>
      </c>
      <c r="H272" s="255">
        <f t="shared" ref="H272:H276" si="24">+ROUND(F272*G272,2)</f>
        <v>2976.78</v>
      </c>
      <c r="I272" s="220"/>
    </row>
    <row r="273" ht="17.25" customHeight="1" spans="1:9">
      <c r="A273" s="252" t="s">
        <v>724</v>
      </c>
      <c r="B273" s="252" t="s">
        <v>52</v>
      </c>
      <c r="C273" s="268" t="s">
        <v>725</v>
      </c>
      <c r="D273" s="253" t="s">
        <v>726</v>
      </c>
      <c r="E273" s="254" t="s">
        <v>164</v>
      </c>
      <c r="F273" s="299">
        <v>3</v>
      </c>
      <c r="G273" s="250">
        <v>785.65</v>
      </c>
      <c r="H273" s="255">
        <f t="shared" si="24"/>
        <v>2356.95</v>
      </c>
      <c r="I273" s="220"/>
    </row>
    <row r="274" spans="1:9">
      <c r="A274" s="252" t="s">
        <v>727</v>
      </c>
      <c r="B274" s="252" t="s">
        <v>52</v>
      </c>
      <c r="C274" s="268" t="s">
        <v>22</v>
      </c>
      <c r="D274" s="253" t="s">
        <v>728</v>
      </c>
      <c r="E274" s="254" t="s">
        <v>103</v>
      </c>
      <c r="F274" s="299">
        <v>11000</v>
      </c>
      <c r="G274" s="255">
        <f>1.27</f>
        <v>1.27</v>
      </c>
      <c r="H274" s="255">
        <f t="shared" si="24"/>
        <v>13970</v>
      </c>
      <c r="I274" s="220"/>
    </row>
    <row r="275" spans="1:9">
      <c r="A275" s="252" t="s">
        <v>729</v>
      </c>
      <c r="B275" s="252" t="s">
        <v>52</v>
      </c>
      <c r="C275" s="268" t="s">
        <v>730</v>
      </c>
      <c r="D275" s="253" t="s">
        <v>731</v>
      </c>
      <c r="E275" s="254" t="s">
        <v>732</v>
      </c>
      <c r="F275" s="299">
        <v>20</v>
      </c>
      <c r="G275" s="250">
        <v>671.21</v>
      </c>
      <c r="H275" s="255">
        <f t="shared" si="24"/>
        <v>13424.2</v>
      </c>
      <c r="I275" s="220"/>
    </row>
    <row r="276" spans="1:8">
      <c r="A276" s="245" t="s">
        <v>733</v>
      </c>
      <c r="B276" s="245" t="s">
        <v>52</v>
      </c>
      <c r="C276" s="246" t="s">
        <v>22</v>
      </c>
      <c r="D276" s="247" t="s">
        <v>734</v>
      </c>
      <c r="E276" s="248" t="s">
        <v>732</v>
      </c>
      <c r="F276" s="299">
        <v>480</v>
      </c>
      <c r="G276" s="249">
        <f>11.4*1.2345</f>
        <v>14.0733</v>
      </c>
      <c r="H276" s="249">
        <f t="shared" si="24"/>
        <v>6755.18</v>
      </c>
    </row>
    <row r="277" s="217" customFormat="1" ht="15" spans="1:8">
      <c r="A277" s="289" t="s">
        <v>735</v>
      </c>
      <c r="B277" s="289"/>
      <c r="C277" s="290" t="s">
        <v>16</v>
      </c>
      <c r="D277" s="276" t="s">
        <v>736</v>
      </c>
      <c r="E277" s="291" t="s">
        <v>18</v>
      </c>
      <c r="F277" s="292" t="s">
        <v>19</v>
      </c>
      <c r="G277" s="249" t="s">
        <v>19</v>
      </c>
      <c r="H277" s="292" t="s">
        <v>19</v>
      </c>
    </row>
    <row r="278" spans="1:8">
      <c r="A278" s="245" t="s">
        <v>737</v>
      </c>
      <c r="B278" s="245" t="s">
        <v>52</v>
      </c>
      <c r="C278" s="246" t="s">
        <v>738</v>
      </c>
      <c r="D278" s="247" t="s">
        <v>739</v>
      </c>
      <c r="E278" s="248" t="s">
        <v>47</v>
      </c>
      <c r="F278" s="249">
        <v>145</v>
      </c>
      <c r="G278" s="261">
        <v>54.37</v>
      </c>
      <c r="H278" s="249">
        <f>+ROUND(F278*G278,2)</f>
        <v>7883.65</v>
      </c>
    </row>
    <row r="279" ht="27" spans="1:8">
      <c r="A279" s="245" t="s">
        <v>740</v>
      </c>
      <c r="B279" s="245" t="s">
        <v>52</v>
      </c>
      <c r="C279" s="246" t="s">
        <v>741</v>
      </c>
      <c r="D279" s="307" t="s">
        <v>742</v>
      </c>
      <c r="E279" s="308" t="s">
        <v>743</v>
      </c>
      <c r="F279" s="309">
        <v>6</v>
      </c>
      <c r="G279" s="250">
        <v>2581.88</v>
      </c>
      <c r="H279" s="255">
        <f t="shared" ref="H279:H297" si="25">G279*F279</f>
        <v>15491.28</v>
      </c>
    </row>
    <row r="280" ht="27" spans="1:8">
      <c r="A280" s="245" t="s">
        <v>744</v>
      </c>
      <c r="B280" s="245" t="s">
        <v>52</v>
      </c>
      <c r="C280" s="246" t="s">
        <v>745</v>
      </c>
      <c r="D280" s="307" t="s">
        <v>746</v>
      </c>
      <c r="E280" s="308" t="s">
        <v>521</v>
      </c>
      <c r="F280" s="309">
        <v>4</v>
      </c>
      <c r="G280" s="310">
        <v>33609.27</v>
      </c>
      <c r="H280" s="255">
        <f t="shared" si="25"/>
        <v>134437.08</v>
      </c>
    </row>
    <row r="281" ht="27" spans="1:9">
      <c r="A281" s="245" t="s">
        <v>747</v>
      </c>
      <c r="B281" s="245" t="s">
        <v>52</v>
      </c>
      <c r="C281" s="246" t="s">
        <v>748</v>
      </c>
      <c r="D281" s="307" t="s">
        <v>749</v>
      </c>
      <c r="E281" s="308" t="s">
        <v>521</v>
      </c>
      <c r="F281" s="309">
        <v>1</v>
      </c>
      <c r="G281" s="310">
        <v>29159.24</v>
      </c>
      <c r="H281" s="255">
        <f t="shared" si="25"/>
        <v>29159.24</v>
      </c>
      <c r="I281" s="222">
        <f>SUM(H279:H298)</f>
        <v>645075.25</v>
      </c>
    </row>
    <row r="282" ht="27" spans="1:9">
      <c r="A282" s="245" t="s">
        <v>750</v>
      </c>
      <c r="B282" s="245" t="s">
        <v>52</v>
      </c>
      <c r="C282" s="246" t="s">
        <v>751</v>
      </c>
      <c r="D282" s="307" t="s">
        <v>752</v>
      </c>
      <c r="E282" s="308" t="s">
        <v>521</v>
      </c>
      <c r="F282" s="309">
        <v>46</v>
      </c>
      <c r="G282" s="310">
        <v>6448.46</v>
      </c>
      <c r="H282" s="255">
        <f t="shared" si="25"/>
        <v>296629.16</v>
      </c>
      <c r="I282" s="370" t="s">
        <v>753</v>
      </c>
    </row>
    <row r="283" ht="27" spans="1:8">
      <c r="A283" s="245" t="s">
        <v>754</v>
      </c>
      <c r="B283" s="245" t="s">
        <v>52</v>
      </c>
      <c r="C283" s="246" t="s">
        <v>755</v>
      </c>
      <c r="D283" s="307" t="s">
        <v>756</v>
      </c>
      <c r="E283" s="308" t="s">
        <v>521</v>
      </c>
      <c r="F283" s="309">
        <v>4</v>
      </c>
      <c r="G283" s="310">
        <v>7065.42</v>
      </c>
      <c r="H283" s="255">
        <f t="shared" si="25"/>
        <v>28261.68</v>
      </c>
    </row>
    <row r="284" ht="27" spans="1:8">
      <c r="A284" s="245" t="s">
        <v>757</v>
      </c>
      <c r="B284" s="245" t="s">
        <v>52</v>
      </c>
      <c r="C284" s="246" t="s">
        <v>758</v>
      </c>
      <c r="D284" s="307" t="s">
        <v>759</v>
      </c>
      <c r="E284" s="308" t="s">
        <v>521</v>
      </c>
      <c r="F284" s="309">
        <v>2</v>
      </c>
      <c r="G284" s="310">
        <v>2520.73</v>
      </c>
      <c r="H284" s="255">
        <f t="shared" si="25"/>
        <v>5041.46</v>
      </c>
    </row>
    <row r="285" ht="27" spans="1:8">
      <c r="A285" s="245" t="s">
        <v>760</v>
      </c>
      <c r="B285" s="245" t="s">
        <v>52</v>
      </c>
      <c r="C285" s="246" t="s">
        <v>761</v>
      </c>
      <c r="D285" s="307" t="s">
        <v>762</v>
      </c>
      <c r="E285" s="308" t="s">
        <v>521</v>
      </c>
      <c r="F285" s="309">
        <v>1</v>
      </c>
      <c r="G285" s="310">
        <v>2636</v>
      </c>
      <c r="H285" s="255">
        <f t="shared" si="25"/>
        <v>2636</v>
      </c>
    </row>
    <row r="286" ht="27" spans="1:8">
      <c r="A286" s="245" t="s">
        <v>763</v>
      </c>
      <c r="B286" s="245" t="s">
        <v>52</v>
      </c>
      <c r="C286" s="246" t="s">
        <v>764</v>
      </c>
      <c r="D286" s="307" t="s">
        <v>765</v>
      </c>
      <c r="E286" s="308" t="s">
        <v>521</v>
      </c>
      <c r="F286" s="309">
        <v>1</v>
      </c>
      <c r="G286" s="310">
        <v>5016.87</v>
      </c>
      <c r="H286" s="255">
        <f t="shared" si="25"/>
        <v>5016.87</v>
      </c>
    </row>
    <row r="287" ht="27" spans="1:8">
      <c r="A287" s="245" t="s">
        <v>766</v>
      </c>
      <c r="B287" s="245" t="s">
        <v>52</v>
      </c>
      <c r="C287" s="246" t="s">
        <v>767</v>
      </c>
      <c r="D287" s="307" t="s">
        <v>768</v>
      </c>
      <c r="E287" s="308" t="s">
        <v>521</v>
      </c>
      <c r="F287" s="309">
        <v>1</v>
      </c>
      <c r="G287" s="310">
        <v>3609.21</v>
      </c>
      <c r="H287" s="255">
        <f t="shared" si="25"/>
        <v>3609.21</v>
      </c>
    </row>
    <row r="288" ht="27" spans="1:8">
      <c r="A288" s="245" t="s">
        <v>769</v>
      </c>
      <c r="B288" s="245" t="s">
        <v>52</v>
      </c>
      <c r="C288" s="246" t="s">
        <v>770</v>
      </c>
      <c r="D288" s="307" t="s">
        <v>771</v>
      </c>
      <c r="E288" s="308" t="s">
        <v>521</v>
      </c>
      <c r="F288" s="309">
        <v>1</v>
      </c>
      <c r="G288" s="310">
        <v>8285.41</v>
      </c>
      <c r="H288" s="255">
        <f t="shared" si="25"/>
        <v>8285.41</v>
      </c>
    </row>
    <row r="289" ht="27" spans="1:8">
      <c r="A289" s="245" t="s">
        <v>772</v>
      </c>
      <c r="B289" s="245" t="s">
        <v>52</v>
      </c>
      <c r="C289" s="246" t="s">
        <v>773</v>
      </c>
      <c r="D289" s="307" t="s">
        <v>774</v>
      </c>
      <c r="E289" s="308" t="s">
        <v>521</v>
      </c>
      <c r="F289" s="309">
        <v>13</v>
      </c>
      <c r="G289" s="310">
        <v>2110.61</v>
      </c>
      <c r="H289" s="255">
        <f t="shared" si="25"/>
        <v>27437.93</v>
      </c>
    </row>
    <row r="290" ht="27" spans="1:8">
      <c r="A290" s="245" t="s">
        <v>775</v>
      </c>
      <c r="B290" s="245" t="s">
        <v>52</v>
      </c>
      <c r="C290" s="246" t="s">
        <v>776</v>
      </c>
      <c r="D290" s="307" t="s">
        <v>777</v>
      </c>
      <c r="E290" s="308" t="s">
        <v>28</v>
      </c>
      <c r="F290" s="309">
        <v>5</v>
      </c>
      <c r="G290" s="310">
        <v>1044.93</v>
      </c>
      <c r="H290" s="255">
        <f t="shared" si="25"/>
        <v>5224.65</v>
      </c>
    </row>
    <row r="291" spans="1:8">
      <c r="A291" s="245" t="s">
        <v>778</v>
      </c>
      <c r="B291" s="245" t="s">
        <v>52</v>
      </c>
      <c r="C291" s="246" t="s">
        <v>779</v>
      </c>
      <c r="D291" s="307" t="s">
        <v>780</v>
      </c>
      <c r="E291" s="308" t="s">
        <v>521</v>
      </c>
      <c r="F291" s="309">
        <v>25</v>
      </c>
      <c r="G291" s="310">
        <v>170.18</v>
      </c>
      <c r="H291" s="255">
        <f t="shared" si="25"/>
        <v>4254.5</v>
      </c>
    </row>
    <row r="292" ht="27" spans="1:8">
      <c r="A292" s="245" t="s">
        <v>781</v>
      </c>
      <c r="B292" s="245" t="s">
        <v>52</v>
      </c>
      <c r="C292" s="246" t="s">
        <v>782</v>
      </c>
      <c r="D292" s="307" t="s">
        <v>783</v>
      </c>
      <c r="E292" s="308" t="s">
        <v>521</v>
      </c>
      <c r="F292" s="309">
        <v>10</v>
      </c>
      <c r="G292" s="310">
        <v>213.07</v>
      </c>
      <c r="H292" s="255">
        <f t="shared" si="25"/>
        <v>2130.7</v>
      </c>
    </row>
    <row r="293" spans="1:8">
      <c r="A293" s="245" t="s">
        <v>784</v>
      </c>
      <c r="B293" s="245" t="s">
        <v>52</v>
      </c>
      <c r="C293" s="246" t="s">
        <v>785</v>
      </c>
      <c r="D293" s="307" t="s">
        <v>786</v>
      </c>
      <c r="E293" s="308" t="s">
        <v>787</v>
      </c>
      <c r="F293" s="309">
        <v>200</v>
      </c>
      <c r="G293" s="310">
        <v>30.33</v>
      </c>
      <c r="H293" s="255">
        <f t="shared" si="25"/>
        <v>6066</v>
      </c>
    </row>
    <row r="294" spans="1:8">
      <c r="A294" s="245" t="s">
        <v>788</v>
      </c>
      <c r="B294" s="245" t="s">
        <v>52</v>
      </c>
      <c r="C294" s="246" t="s">
        <v>789</v>
      </c>
      <c r="D294" s="307" t="s">
        <v>790</v>
      </c>
      <c r="E294" s="308" t="s">
        <v>126</v>
      </c>
      <c r="F294" s="309">
        <v>600</v>
      </c>
      <c r="G294" s="310">
        <v>85.14</v>
      </c>
      <c r="H294" s="255">
        <f t="shared" si="25"/>
        <v>51084</v>
      </c>
    </row>
    <row r="295" spans="1:8">
      <c r="A295" s="245" t="s">
        <v>791</v>
      </c>
      <c r="B295" s="245" t="s">
        <v>52</v>
      </c>
      <c r="C295" s="246" t="s">
        <v>792</v>
      </c>
      <c r="D295" s="307" t="s">
        <v>793</v>
      </c>
      <c r="E295" s="308" t="s">
        <v>787</v>
      </c>
      <c r="F295" s="309">
        <v>200</v>
      </c>
      <c r="G295" s="310">
        <v>17.06</v>
      </c>
      <c r="H295" s="255">
        <f t="shared" si="25"/>
        <v>3412</v>
      </c>
    </row>
    <row r="296" ht="27" spans="1:8">
      <c r="A296" s="245" t="s">
        <v>794</v>
      </c>
      <c r="B296" s="245" t="s">
        <v>52</v>
      </c>
      <c r="C296" s="246" t="s">
        <v>795</v>
      </c>
      <c r="D296" s="311" t="s">
        <v>796</v>
      </c>
      <c r="E296" s="312" t="s">
        <v>28</v>
      </c>
      <c r="F296" s="313">
        <v>4</v>
      </c>
      <c r="G296" s="314">
        <v>3205.88</v>
      </c>
      <c r="H296" s="255">
        <f t="shared" si="25"/>
        <v>12823.52</v>
      </c>
    </row>
    <row r="297" spans="1:8">
      <c r="A297" s="245" t="s">
        <v>797</v>
      </c>
      <c r="B297" s="245" t="s">
        <v>21</v>
      </c>
      <c r="C297" s="246" t="s">
        <v>798</v>
      </c>
      <c r="D297" s="304" t="s">
        <v>799</v>
      </c>
      <c r="E297" s="312" t="s">
        <v>521</v>
      </c>
      <c r="F297" s="313">
        <v>8</v>
      </c>
      <c r="G297" s="250">
        <v>509.32</v>
      </c>
      <c r="H297" s="255">
        <f t="shared" si="25"/>
        <v>4074.56</v>
      </c>
    </row>
    <row r="298" s="217" customFormat="1" ht="15" spans="1:10">
      <c r="A298" s="289" t="s">
        <v>800</v>
      </c>
      <c r="B298" s="289"/>
      <c r="C298" s="290" t="s">
        <v>16</v>
      </c>
      <c r="D298" s="276" t="s">
        <v>801</v>
      </c>
      <c r="E298" s="291" t="s">
        <v>18</v>
      </c>
      <c r="F298" s="292" t="s">
        <v>19</v>
      </c>
      <c r="G298" s="275" t="s">
        <v>19</v>
      </c>
      <c r="H298" s="292" t="s">
        <v>19</v>
      </c>
      <c r="J298" s="317"/>
    </row>
    <row r="299" ht="28.5" spans="1:8">
      <c r="A299" s="245" t="s">
        <v>802</v>
      </c>
      <c r="B299" s="245" t="s">
        <v>52</v>
      </c>
      <c r="C299" s="366" t="s">
        <v>803</v>
      </c>
      <c r="D299" s="247" t="s">
        <v>804</v>
      </c>
      <c r="E299" s="248" t="s">
        <v>164</v>
      </c>
      <c r="F299" s="299">
        <v>24</v>
      </c>
      <c r="G299" s="261">
        <v>88.98</v>
      </c>
      <c r="H299" s="249">
        <f t="shared" ref="H299:H302" si="26">+ROUND(F299*G299,2)</f>
        <v>2135.52</v>
      </c>
    </row>
    <row r="300" ht="28.5" spans="1:8">
      <c r="A300" s="245" t="s">
        <v>805</v>
      </c>
      <c r="B300" s="245" t="s">
        <v>52</v>
      </c>
      <c r="C300" s="366" t="s">
        <v>806</v>
      </c>
      <c r="D300" s="247" t="s">
        <v>807</v>
      </c>
      <c r="E300" s="248" t="s">
        <v>164</v>
      </c>
      <c r="F300" s="299">
        <v>24</v>
      </c>
      <c r="G300" s="261">
        <v>503.79</v>
      </c>
      <c r="H300" s="249">
        <f t="shared" si="26"/>
        <v>12090.96</v>
      </c>
    </row>
    <row r="301" ht="28.5" spans="1:8">
      <c r="A301" s="245" t="s">
        <v>808</v>
      </c>
      <c r="B301" s="245" t="s">
        <v>52</v>
      </c>
      <c r="C301" s="366" t="s">
        <v>499</v>
      </c>
      <c r="D301" s="247" t="s">
        <v>809</v>
      </c>
      <c r="E301" s="248" t="s">
        <v>164</v>
      </c>
      <c r="F301" s="299">
        <v>25</v>
      </c>
      <c r="G301" s="261">
        <v>627.38</v>
      </c>
      <c r="H301" s="249">
        <f t="shared" si="26"/>
        <v>15684.5</v>
      </c>
    </row>
    <row r="302" spans="1:8">
      <c r="A302" s="245" t="s">
        <v>810</v>
      </c>
      <c r="B302" s="245" t="s">
        <v>52</v>
      </c>
      <c r="C302" s="366" t="s">
        <v>811</v>
      </c>
      <c r="D302" s="247" t="s">
        <v>812</v>
      </c>
      <c r="E302" s="248" t="s">
        <v>164</v>
      </c>
      <c r="F302" s="299">
        <v>24</v>
      </c>
      <c r="G302" s="261">
        <v>104.77</v>
      </c>
      <c r="H302" s="249">
        <f t="shared" si="26"/>
        <v>2514.48</v>
      </c>
    </row>
    <row r="303" spans="1:8">
      <c r="A303" s="245" t="s">
        <v>813</v>
      </c>
      <c r="B303" s="245" t="s">
        <v>52</v>
      </c>
      <c r="C303" s="366" t="s">
        <v>496</v>
      </c>
      <c r="D303" s="247" t="s">
        <v>814</v>
      </c>
      <c r="E303" s="248" t="s">
        <v>103</v>
      </c>
      <c r="F303" s="299">
        <v>18</v>
      </c>
      <c r="G303" s="261">
        <v>38.23</v>
      </c>
      <c r="H303" s="249">
        <f t="shared" ref="H303:H309" si="27">+ROUND(F303*G303,2)</f>
        <v>688.14</v>
      </c>
    </row>
    <row r="304" spans="1:9">
      <c r="A304" s="245" t="s">
        <v>815</v>
      </c>
      <c r="B304" s="245" t="s">
        <v>52</v>
      </c>
      <c r="C304" s="366" t="s">
        <v>22</v>
      </c>
      <c r="D304" s="247" t="s">
        <v>816</v>
      </c>
      <c r="E304" s="248" t="s">
        <v>103</v>
      </c>
      <c r="F304" s="299">
        <v>675</v>
      </c>
      <c r="G304" s="255">
        <v>17.53</v>
      </c>
      <c r="H304" s="249">
        <f t="shared" si="27"/>
        <v>11832.75</v>
      </c>
      <c r="I304" s="220"/>
    </row>
    <row r="305" spans="1:9">
      <c r="A305" s="245" t="s">
        <v>817</v>
      </c>
      <c r="B305" s="245" t="s">
        <v>52</v>
      </c>
      <c r="C305" s="366" t="s">
        <v>22</v>
      </c>
      <c r="D305" s="247" t="s">
        <v>818</v>
      </c>
      <c r="E305" s="248" t="s">
        <v>103</v>
      </c>
      <c r="F305" s="299">
        <v>192</v>
      </c>
      <c r="G305" s="255">
        <v>11.69</v>
      </c>
      <c r="H305" s="249">
        <f t="shared" si="27"/>
        <v>2244.48</v>
      </c>
      <c r="I305" s="220"/>
    </row>
    <row r="306" spans="1:9">
      <c r="A306" s="245" t="s">
        <v>819</v>
      </c>
      <c r="B306" s="245" t="s">
        <v>52</v>
      </c>
      <c r="C306" s="366" t="s">
        <v>820</v>
      </c>
      <c r="D306" s="247" t="s">
        <v>821</v>
      </c>
      <c r="E306" s="248" t="s">
        <v>164</v>
      </c>
      <c r="F306" s="299">
        <v>52</v>
      </c>
      <c r="G306" s="250">
        <v>22.97</v>
      </c>
      <c r="H306" s="249">
        <f t="shared" si="27"/>
        <v>1194.44</v>
      </c>
      <c r="I306" s="220"/>
    </row>
    <row r="307" ht="28.5" spans="1:8">
      <c r="A307" s="245" t="s">
        <v>822</v>
      </c>
      <c r="B307" s="245" t="s">
        <v>52</v>
      </c>
      <c r="C307" s="366" t="s">
        <v>73</v>
      </c>
      <c r="D307" s="247" t="s">
        <v>74</v>
      </c>
      <c r="E307" s="248" t="s">
        <v>58</v>
      </c>
      <c r="F307" s="299">
        <v>163</v>
      </c>
      <c r="G307" s="261">
        <v>56.34</v>
      </c>
      <c r="H307" s="249">
        <f t="shared" si="27"/>
        <v>9183.42</v>
      </c>
    </row>
    <row r="308" ht="28.5" spans="1:8">
      <c r="A308" s="269" t="s">
        <v>823</v>
      </c>
      <c r="B308" s="269" t="s">
        <v>52</v>
      </c>
      <c r="C308" s="270" t="s">
        <v>824</v>
      </c>
      <c r="D308" s="271" t="s">
        <v>825</v>
      </c>
      <c r="E308" s="272" t="s">
        <v>58</v>
      </c>
      <c r="F308" s="315">
        <v>163</v>
      </c>
      <c r="G308" s="282">
        <v>9.96</v>
      </c>
      <c r="H308" s="273">
        <f t="shared" si="27"/>
        <v>1623.48</v>
      </c>
    </row>
    <row r="309" spans="1:8">
      <c r="A309" s="245" t="s">
        <v>826</v>
      </c>
      <c r="B309" s="245" t="s">
        <v>52</v>
      </c>
      <c r="C309" s="246" t="s">
        <v>827</v>
      </c>
      <c r="D309" s="247" t="s">
        <v>828</v>
      </c>
      <c r="E309" s="248" t="s">
        <v>103</v>
      </c>
      <c r="F309" s="299">
        <v>65</v>
      </c>
      <c r="G309" s="261">
        <v>47.17</v>
      </c>
      <c r="H309" s="249">
        <f t="shared" si="27"/>
        <v>3066.05</v>
      </c>
    </row>
    <row r="310" s="217" customFormat="1" ht="15" spans="1:8">
      <c r="A310" s="289" t="s">
        <v>829</v>
      </c>
      <c r="B310" s="289"/>
      <c r="C310" s="290" t="s">
        <v>16</v>
      </c>
      <c r="D310" s="276" t="s">
        <v>830</v>
      </c>
      <c r="E310" s="291" t="s">
        <v>18</v>
      </c>
      <c r="F310" s="292" t="s">
        <v>19</v>
      </c>
      <c r="G310" s="255" t="s">
        <v>19</v>
      </c>
      <c r="H310" s="292" t="s">
        <v>19</v>
      </c>
    </row>
    <row r="311" spans="1:8">
      <c r="A311" s="245" t="s">
        <v>831</v>
      </c>
      <c r="B311" s="245" t="s">
        <v>52</v>
      </c>
      <c r="C311" s="366" t="s">
        <v>832</v>
      </c>
      <c r="D311" s="247" t="s">
        <v>833</v>
      </c>
      <c r="E311" s="248" t="s">
        <v>164</v>
      </c>
      <c r="F311" s="299">
        <v>10</v>
      </c>
      <c r="G311" s="261">
        <v>79.92</v>
      </c>
      <c r="H311" s="249">
        <f t="shared" ref="H311:H315" si="28">+ROUND(F311*G311,2)</f>
        <v>799.2</v>
      </c>
    </row>
    <row r="312" spans="1:8">
      <c r="A312" s="245" t="s">
        <v>834</v>
      </c>
      <c r="B312" s="245" t="s">
        <v>52</v>
      </c>
      <c r="C312" s="366" t="s">
        <v>835</v>
      </c>
      <c r="D312" s="247" t="s">
        <v>836</v>
      </c>
      <c r="E312" s="248" t="s">
        <v>164</v>
      </c>
      <c r="F312" s="299">
        <v>7</v>
      </c>
      <c r="G312" s="261">
        <v>681.76</v>
      </c>
      <c r="H312" s="249">
        <f t="shared" si="28"/>
        <v>4772.32</v>
      </c>
    </row>
    <row r="313" spans="1:8">
      <c r="A313" s="245" t="s">
        <v>837</v>
      </c>
      <c r="B313" s="245" t="s">
        <v>52</v>
      </c>
      <c r="C313" s="366" t="s">
        <v>838</v>
      </c>
      <c r="D313" s="247" t="s">
        <v>839</v>
      </c>
      <c r="E313" s="248" t="s">
        <v>164</v>
      </c>
      <c r="F313" s="299">
        <v>57</v>
      </c>
      <c r="G313" s="261">
        <v>145.74</v>
      </c>
      <c r="H313" s="249">
        <f t="shared" si="28"/>
        <v>8307.18</v>
      </c>
    </row>
    <row r="314" spans="1:9">
      <c r="A314" s="245" t="s">
        <v>840</v>
      </c>
      <c r="B314" s="245" t="s">
        <v>52</v>
      </c>
      <c r="C314" s="246" t="s">
        <v>22</v>
      </c>
      <c r="D314" s="247" t="s">
        <v>841</v>
      </c>
      <c r="E314" s="248" t="s">
        <v>164</v>
      </c>
      <c r="F314" s="299">
        <v>49</v>
      </c>
      <c r="G314" s="255">
        <f>45*1.2345</f>
        <v>55.5525</v>
      </c>
      <c r="H314" s="249">
        <f t="shared" si="28"/>
        <v>2722.07</v>
      </c>
      <c r="I314" s="220"/>
    </row>
    <row r="315" spans="1:8">
      <c r="A315" s="245" t="s">
        <v>842</v>
      </c>
      <c r="B315" s="245" t="s">
        <v>52</v>
      </c>
      <c r="C315" s="246" t="s">
        <v>843</v>
      </c>
      <c r="D315" s="247" t="s">
        <v>844</v>
      </c>
      <c r="E315" s="248" t="s">
        <v>47</v>
      </c>
      <c r="F315" s="299">
        <v>2000</v>
      </c>
      <c r="G315" s="261">
        <v>3.69</v>
      </c>
      <c r="H315" s="249">
        <f t="shared" si="28"/>
        <v>7380</v>
      </c>
    </row>
    <row r="316" s="217" customFormat="1" ht="15" spans="1:8">
      <c r="A316" s="289" t="s">
        <v>845</v>
      </c>
      <c r="B316" s="289"/>
      <c r="C316" s="290"/>
      <c r="D316" s="276" t="s">
        <v>846</v>
      </c>
      <c r="E316" s="291" t="s">
        <v>18</v>
      </c>
      <c r="F316" s="292" t="s">
        <v>19</v>
      </c>
      <c r="G316" s="255" t="s">
        <v>19</v>
      </c>
      <c r="H316" s="292" t="s">
        <v>19</v>
      </c>
    </row>
    <row r="317" ht="28.5" spans="1:9">
      <c r="A317" s="245" t="s">
        <v>847</v>
      </c>
      <c r="B317" s="245" t="s">
        <v>52</v>
      </c>
      <c r="C317" s="366" t="s">
        <v>848</v>
      </c>
      <c r="D317" s="247" t="s">
        <v>849</v>
      </c>
      <c r="E317" s="248" t="s">
        <v>164</v>
      </c>
      <c r="F317" s="249">
        <v>1</v>
      </c>
      <c r="G317" s="250">
        <v>110450</v>
      </c>
      <c r="H317" s="249">
        <f>+ROUND(F317*G317,2)</f>
        <v>110450</v>
      </c>
      <c r="I317" s="220"/>
    </row>
    <row r="318" spans="1:8">
      <c r="A318" s="245" t="s">
        <v>850</v>
      </c>
      <c r="B318" s="245" t="s">
        <v>52</v>
      </c>
      <c r="C318" s="366" t="s">
        <v>851</v>
      </c>
      <c r="D318" s="247" t="s">
        <v>852</v>
      </c>
      <c r="E318" s="248" t="s">
        <v>99</v>
      </c>
      <c r="F318" s="249">
        <v>350</v>
      </c>
      <c r="G318" s="261">
        <v>144.72</v>
      </c>
      <c r="H318" s="249">
        <f>+ROUND(F318*G318,2)</f>
        <v>50652</v>
      </c>
    </row>
    <row r="319" ht="15" spans="1:8">
      <c r="A319" s="263" t="s">
        <v>16</v>
      </c>
      <c r="B319" s="263"/>
      <c r="C319" s="264" t="s">
        <v>16</v>
      </c>
      <c r="D319" s="265"/>
      <c r="E319" s="265" t="s">
        <v>18</v>
      </c>
      <c r="F319" s="266" t="s">
        <v>19</v>
      </c>
      <c r="G319" s="267" t="s">
        <v>48</v>
      </c>
      <c r="H319" s="266">
        <f>SUM(H190:H318)</f>
        <v>1852215.08</v>
      </c>
    </row>
    <row r="320" ht="15" spans="1:8">
      <c r="A320" s="240" t="s">
        <v>853</v>
      </c>
      <c r="B320" s="240"/>
      <c r="C320" s="241" t="s">
        <v>16</v>
      </c>
      <c r="D320" s="242" t="s">
        <v>854</v>
      </c>
      <c r="E320" s="242" t="s">
        <v>18</v>
      </c>
      <c r="F320" s="243" t="s">
        <v>19</v>
      </c>
      <c r="G320" s="316" t="s">
        <v>19</v>
      </c>
      <c r="H320" s="243"/>
    </row>
    <row r="321" spans="1:10">
      <c r="A321" s="245" t="s">
        <v>855</v>
      </c>
      <c r="B321" s="318" t="s">
        <v>21</v>
      </c>
      <c r="C321" s="366" t="s">
        <v>856</v>
      </c>
      <c r="D321" s="253" t="s">
        <v>857</v>
      </c>
      <c r="E321" s="254" t="s">
        <v>164</v>
      </c>
      <c r="F321" s="255">
        <v>5</v>
      </c>
      <c r="G321" s="250">
        <v>731.4</v>
      </c>
      <c r="H321" s="255">
        <f t="shared" ref="H321:H347" si="29">+ROUND(F321*G321,2)</f>
        <v>3657</v>
      </c>
      <c r="J321" s="221"/>
    </row>
    <row r="322" spans="1:8">
      <c r="A322" s="245" t="s">
        <v>858</v>
      </c>
      <c r="B322" s="318" t="s">
        <v>21</v>
      </c>
      <c r="C322" s="366" t="s">
        <v>856</v>
      </c>
      <c r="D322" s="253" t="s">
        <v>859</v>
      </c>
      <c r="E322" s="254" t="s">
        <v>164</v>
      </c>
      <c r="F322" s="255">
        <v>6</v>
      </c>
      <c r="G322" s="250">
        <v>731.4</v>
      </c>
      <c r="H322" s="255">
        <f t="shared" si="29"/>
        <v>4388.4</v>
      </c>
    </row>
    <row r="323" spans="1:8">
      <c r="A323" s="245" t="s">
        <v>860</v>
      </c>
      <c r="B323" s="318" t="s">
        <v>21</v>
      </c>
      <c r="C323" s="366" t="s">
        <v>856</v>
      </c>
      <c r="D323" s="253" t="s">
        <v>861</v>
      </c>
      <c r="E323" s="254" t="s">
        <v>164</v>
      </c>
      <c r="F323" s="255">
        <v>28</v>
      </c>
      <c r="G323" s="250">
        <v>731.4</v>
      </c>
      <c r="H323" s="255">
        <f t="shared" si="29"/>
        <v>20479.2</v>
      </c>
    </row>
    <row r="324" spans="1:8">
      <c r="A324" s="245" t="s">
        <v>862</v>
      </c>
      <c r="B324" s="318" t="s">
        <v>21</v>
      </c>
      <c r="C324" s="366" t="s">
        <v>863</v>
      </c>
      <c r="D324" s="253" t="s">
        <v>864</v>
      </c>
      <c r="E324" s="254" t="s">
        <v>164</v>
      </c>
      <c r="F324" s="255">
        <v>4</v>
      </c>
      <c r="G324" s="250">
        <v>772.88</v>
      </c>
      <c r="H324" s="255">
        <f t="shared" si="29"/>
        <v>3091.52</v>
      </c>
    </row>
    <row r="325" spans="1:8">
      <c r="A325" s="245" t="s">
        <v>865</v>
      </c>
      <c r="B325" s="318" t="s">
        <v>21</v>
      </c>
      <c r="C325" s="366" t="s">
        <v>863</v>
      </c>
      <c r="D325" s="253" t="s">
        <v>866</v>
      </c>
      <c r="E325" s="254" t="s">
        <v>164</v>
      </c>
      <c r="F325" s="255">
        <v>1</v>
      </c>
      <c r="G325" s="250">
        <v>772.88</v>
      </c>
      <c r="H325" s="255">
        <f t="shared" si="29"/>
        <v>772.88</v>
      </c>
    </row>
    <row r="326" spans="1:8">
      <c r="A326" s="245" t="s">
        <v>867</v>
      </c>
      <c r="B326" s="318" t="s">
        <v>21</v>
      </c>
      <c r="C326" s="366" t="s">
        <v>856</v>
      </c>
      <c r="D326" s="253" t="s">
        <v>868</v>
      </c>
      <c r="E326" s="254" t="s">
        <v>164</v>
      </c>
      <c r="F326" s="255">
        <v>14</v>
      </c>
      <c r="G326" s="250">
        <v>731.4</v>
      </c>
      <c r="H326" s="255">
        <f t="shared" si="29"/>
        <v>10239.6</v>
      </c>
    </row>
    <row r="327" spans="1:8">
      <c r="A327" s="245" t="s">
        <v>869</v>
      </c>
      <c r="B327" s="318" t="s">
        <v>21</v>
      </c>
      <c r="C327" s="366" t="s">
        <v>856</v>
      </c>
      <c r="D327" s="253" t="s">
        <v>870</v>
      </c>
      <c r="E327" s="254" t="s">
        <v>164</v>
      </c>
      <c r="F327" s="255">
        <v>4</v>
      </c>
      <c r="G327" s="250">
        <v>731.4</v>
      </c>
      <c r="H327" s="255">
        <f t="shared" si="29"/>
        <v>2925.6</v>
      </c>
    </row>
    <row r="328" spans="1:8">
      <c r="A328" s="245" t="s">
        <v>871</v>
      </c>
      <c r="B328" s="318" t="s">
        <v>21</v>
      </c>
      <c r="C328" s="366" t="s">
        <v>863</v>
      </c>
      <c r="D328" s="253" t="s">
        <v>872</v>
      </c>
      <c r="E328" s="254" t="s">
        <v>164</v>
      </c>
      <c r="F328" s="255">
        <v>6</v>
      </c>
      <c r="G328" s="250">
        <v>772.88</v>
      </c>
      <c r="H328" s="255">
        <f t="shared" si="29"/>
        <v>4637.28</v>
      </c>
    </row>
    <row r="329" spans="1:8">
      <c r="A329" s="245" t="s">
        <v>873</v>
      </c>
      <c r="B329" s="318" t="s">
        <v>21</v>
      </c>
      <c r="C329" s="366" t="s">
        <v>874</v>
      </c>
      <c r="D329" s="253" t="s">
        <v>875</v>
      </c>
      <c r="E329" s="254" t="s">
        <v>164</v>
      </c>
      <c r="F329" s="255">
        <v>2</v>
      </c>
      <c r="G329" s="250">
        <v>1179.5</v>
      </c>
      <c r="H329" s="255">
        <f t="shared" si="29"/>
        <v>2359</v>
      </c>
    </row>
    <row r="330" ht="40.5" spans="1:8">
      <c r="A330" s="245" t="s">
        <v>876</v>
      </c>
      <c r="B330" s="318" t="s">
        <v>21</v>
      </c>
      <c r="C330" s="319" t="s">
        <v>877</v>
      </c>
      <c r="D330" s="320" t="s">
        <v>878</v>
      </c>
      <c r="E330" s="321" t="s">
        <v>164</v>
      </c>
      <c r="F330" s="322">
        <v>1</v>
      </c>
      <c r="G330" s="250">
        <v>3804.41</v>
      </c>
      <c r="H330" s="322">
        <f t="shared" si="29"/>
        <v>3804.41</v>
      </c>
    </row>
    <row r="331" ht="40.5" spans="1:8">
      <c r="A331" s="245" t="s">
        <v>879</v>
      </c>
      <c r="B331" s="318" t="s">
        <v>21</v>
      </c>
      <c r="C331" s="319" t="s">
        <v>880</v>
      </c>
      <c r="D331" s="320" t="s">
        <v>881</v>
      </c>
      <c r="E331" s="321" t="s">
        <v>164</v>
      </c>
      <c r="F331" s="322">
        <v>6</v>
      </c>
      <c r="G331" s="323">
        <v>1933.93</v>
      </c>
      <c r="H331" s="322">
        <f t="shared" si="29"/>
        <v>11603.58</v>
      </c>
    </row>
    <row r="332" spans="1:8">
      <c r="A332" s="245" t="s">
        <v>882</v>
      </c>
      <c r="B332" s="318" t="s">
        <v>21</v>
      </c>
      <c r="C332" s="366" t="s">
        <v>883</v>
      </c>
      <c r="D332" s="253" t="s">
        <v>884</v>
      </c>
      <c r="E332" s="254" t="s">
        <v>28</v>
      </c>
      <c r="F332" s="255">
        <v>16</v>
      </c>
      <c r="G332" s="250">
        <v>901.08</v>
      </c>
      <c r="H332" s="255">
        <f t="shared" si="29"/>
        <v>14417.28</v>
      </c>
    </row>
    <row r="333" ht="28.5" spans="1:8">
      <c r="A333" s="245" t="s">
        <v>885</v>
      </c>
      <c r="B333" s="318" t="s">
        <v>21</v>
      </c>
      <c r="C333" s="366" t="s">
        <v>886</v>
      </c>
      <c r="D333" s="253" t="s">
        <v>887</v>
      </c>
      <c r="E333" s="254" t="s">
        <v>28</v>
      </c>
      <c r="F333" s="255">
        <v>10.95</v>
      </c>
      <c r="G333" s="250">
        <v>215.76</v>
      </c>
      <c r="H333" s="255">
        <f t="shared" si="29"/>
        <v>2362.57</v>
      </c>
    </row>
    <row r="334" spans="1:8">
      <c r="A334" s="245" t="s">
        <v>888</v>
      </c>
      <c r="B334" s="318" t="s">
        <v>52</v>
      </c>
      <c r="C334" s="366" t="s">
        <v>889</v>
      </c>
      <c r="D334" s="253" t="s">
        <v>890</v>
      </c>
      <c r="E334" s="254" t="s">
        <v>28</v>
      </c>
      <c r="F334" s="255">
        <v>1</v>
      </c>
      <c r="G334" s="250">
        <v>574.47</v>
      </c>
      <c r="H334" s="255">
        <f t="shared" si="29"/>
        <v>574.47</v>
      </c>
    </row>
    <row r="335" ht="28.5" spans="1:8">
      <c r="A335" s="245" t="s">
        <v>891</v>
      </c>
      <c r="B335" s="318" t="s">
        <v>52</v>
      </c>
      <c r="C335" s="366" t="s">
        <v>892</v>
      </c>
      <c r="D335" s="253" t="s">
        <v>893</v>
      </c>
      <c r="E335" s="254" t="s">
        <v>126</v>
      </c>
      <c r="F335" s="255">
        <v>6</v>
      </c>
      <c r="G335" s="250">
        <v>304.87</v>
      </c>
      <c r="H335" s="255">
        <f t="shared" si="29"/>
        <v>1829.22</v>
      </c>
    </row>
    <row r="336" ht="28.5" spans="1:8">
      <c r="A336" s="245" t="s">
        <v>894</v>
      </c>
      <c r="B336" s="318" t="s">
        <v>52</v>
      </c>
      <c r="C336" s="366" t="s">
        <v>895</v>
      </c>
      <c r="D336" s="253" t="s">
        <v>896</v>
      </c>
      <c r="E336" s="254" t="s">
        <v>258</v>
      </c>
      <c r="F336" s="255">
        <v>6</v>
      </c>
      <c r="G336" s="250">
        <v>100.43</v>
      </c>
      <c r="H336" s="255">
        <f t="shared" si="29"/>
        <v>602.58</v>
      </c>
    </row>
    <row r="337" spans="1:8">
      <c r="A337" s="245" t="s">
        <v>897</v>
      </c>
      <c r="B337" s="318" t="s">
        <v>21</v>
      </c>
      <c r="C337" s="366" t="s">
        <v>898</v>
      </c>
      <c r="D337" s="247" t="s">
        <v>899</v>
      </c>
      <c r="E337" s="248" t="s">
        <v>164</v>
      </c>
      <c r="F337" s="249">
        <v>68</v>
      </c>
      <c r="G337" s="261">
        <v>312.7</v>
      </c>
      <c r="H337" s="249">
        <f t="shared" si="29"/>
        <v>21263.6</v>
      </c>
    </row>
    <row r="338" spans="1:8">
      <c r="A338" s="245" t="s">
        <v>900</v>
      </c>
      <c r="B338" s="318" t="s">
        <v>21</v>
      </c>
      <c r="C338" s="366" t="s">
        <v>901</v>
      </c>
      <c r="D338" s="247" t="s">
        <v>902</v>
      </c>
      <c r="E338" s="248" t="s">
        <v>164</v>
      </c>
      <c r="F338" s="249">
        <v>1</v>
      </c>
      <c r="G338" s="261">
        <v>506.22</v>
      </c>
      <c r="H338" s="249">
        <f t="shared" si="29"/>
        <v>506.22</v>
      </c>
    </row>
    <row r="339" spans="1:8">
      <c r="A339" s="245" t="s">
        <v>903</v>
      </c>
      <c r="B339" s="318" t="s">
        <v>52</v>
      </c>
      <c r="C339" s="366" t="s">
        <v>904</v>
      </c>
      <c r="D339" s="247" t="s">
        <v>905</v>
      </c>
      <c r="E339" s="248" t="s">
        <v>35</v>
      </c>
      <c r="F339" s="249">
        <v>3.36</v>
      </c>
      <c r="G339" s="261">
        <v>309.88</v>
      </c>
      <c r="H339" s="249">
        <f t="shared" si="29"/>
        <v>1041.2</v>
      </c>
    </row>
    <row r="340" spans="1:9">
      <c r="A340" s="245" t="s">
        <v>906</v>
      </c>
      <c r="B340" s="318" t="s">
        <v>52</v>
      </c>
      <c r="C340" s="366" t="s">
        <v>22</v>
      </c>
      <c r="D340" s="247" t="s">
        <v>907</v>
      </c>
      <c r="E340" s="248" t="s">
        <v>35</v>
      </c>
      <c r="F340" s="249">
        <v>2</v>
      </c>
      <c r="G340" s="255">
        <f>467.4*1.2345</f>
        <v>577.0053</v>
      </c>
      <c r="H340" s="249">
        <f t="shared" si="29"/>
        <v>1154.01</v>
      </c>
      <c r="I340" s="220"/>
    </row>
    <row r="341" ht="28.5" spans="1:9">
      <c r="A341" s="245" t="s">
        <v>908</v>
      </c>
      <c r="B341" s="318" t="s">
        <v>52</v>
      </c>
      <c r="C341" s="366" t="s">
        <v>909</v>
      </c>
      <c r="D341" s="247" t="s">
        <v>910</v>
      </c>
      <c r="E341" s="248" t="s">
        <v>47</v>
      </c>
      <c r="F341" s="249">
        <v>35</v>
      </c>
      <c r="G341" s="250">
        <v>68.97</v>
      </c>
      <c r="H341" s="249">
        <f t="shared" si="29"/>
        <v>2413.95</v>
      </c>
      <c r="I341" s="220"/>
    </row>
    <row r="342" spans="1:9">
      <c r="A342" s="245" t="s">
        <v>911</v>
      </c>
      <c r="B342" s="318" t="s">
        <v>52</v>
      </c>
      <c r="C342" s="364" t="s">
        <v>22</v>
      </c>
      <c r="D342" s="253" t="s">
        <v>912</v>
      </c>
      <c r="E342" s="254" t="s">
        <v>35</v>
      </c>
      <c r="F342" s="255">
        <v>95</v>
      </c>
      <c r="G342" s="255">
        <f>1096.31</f>
        <v>1096.31</v>
      </c>
      <c r="H342" s="255">
        <f t="shared" ref="H342" si="30">+ROUND(F342*G342,2)</f>
        <v>104149.45</v>
      </c>
      <c r="I342" s="220"/>
    </row>
    <row r="343" spans="1:12">
      <c r="A343" s="245" t="s">
        <v>913</v>
      </c>
      <c r="B343" s="318" t="s">
        <v>21</v>
      </c>
      <c r="C343" s="364" t="s">
        <v>914</v>
      </c>
      <c r="D343" s="253" t="s">
        <v>915</v>
      </c>
      <c r="E343" s="254" t="s">
        <v>95</v>
      </c>
      <c r="F343" s="255">
        <v>2</v>
      </c>
      <c r="G343" s="261">
        <v>8694.23</v>
      </c>
      <c r="H343" s="255">
        <f t="shared" si="29"/>
        <v>17388.46</v>
      </c>
      <c r="L343" s="221"/>
    </row>
    <row r="344" spans="1:9">
      <c r="A344" s="245" t="s">
        <v>916</v>
      </c>
      <c r="B344" s="318" t="s">
        <v>21</v>
      </c>
      <c r="C344" s="364" t="s">
        <v>917</v>
      </c>
      <c r="D344" s="253" t="s">
        <v>918</v>
      </c>
      <c r="E344" s="254" t="s">
        <v>35</v>
      </c>
      <c r="F344" s="255">
        <v>519</v>
      </c>
      <c r="G344" s="250">
        <v>585.56</v>
      </c>
      <c r="H344" s="255">
        <f t="shared" si="29"/>
        <v>303905.64</v>
      </c>
      <c r="I344" s="220"/>
    </row>
    <row r="345" spans="1:9">
      <c r="A345" s="245" t="s">
        <v>919</v>
      </c>
      <c r="B345" s="318" t="s">
        <v>21</v>
      </c>
      <c r="C345" s="364" t="s">
        <v>920</v>
      </c>
      <c r="D345" s="253" t="s">
        <v>921</v>
      </c>
      <c r="E345" s="254" t="s">
        <v>35</v>
      </c>
      <c r="F345" s="255">
        <v>375.59</v>
      </c>
      <c r="G345" s="255">
        <v>736</v>
      </c>
      <c r="H345" s="255">
        <f t="shared" si="29"/>
        <v>276434.24</v>
      </c>
      <c r="I345" s="220"/>
    </row>
    <row r="346" ht="28.5" spans="1:8">
      <c r="A346" s="245" t="s">
        <v>922</v>
      </c>
      <c r="B346" s="318" t="s">
        <v>52</v>
      </c>
      <c r="C346" s="366" t="s">
        <v>923</v>
      </c>
      <c r="D346" s="247" t="s">
        <v>924</v>
      </c>
      <c r="E346" s="248" t="s">
        <v>35</v>
      </c>
      <c r="F346" s="249">
        <v>46.89</v>
      </c>
      <c r="G346" s="261">
        <v>349.47</v>
      </c>
      <c r="H346" s="249">
        <f t="shared" si="29"/>
        <v>16386.65</v>
      </c>
    </row>
    <row r="347" spans="1:9">
      <c r="A347" s="245" t="s">
        <v>925</v>
      </c>
      <c r="B347" s="318" t="s">
        <v>21</v>
      </c>
      <c r="C347" s="364" t="s">
        <v>926</v>
      </c>
      <c r="D347" s="253" t="s">
        <v>927</v>
      </c>
      <c r="E347" s="280" t="s">
        <v>103</v>
      </c>
      <c r="F347" s="255">
        <v>75</v>
      </c>
      <c r="G347" s="250">
        <v>620.81</v>
      </c>
      <c r="H347" s="255">
        <f t="shared" si="29"/>
        <v>46560.75</v>
      </c>
      <c r="I347" s="293"/>
    </row>
    <row r="348" ht="15" spans="1:8">
      <c r="A348" s="263" t="s">
        <v>16</v>
      </c>
      <c r="B348" s="263"/>
      <c r="C348" s="264" t="s">
        <v>16</v>
      </c>
      <c r="D348" s="265"/>
      <c r="E348" s="265" t="s">
        <v>18</v>
      </c>
      <c r="F348" s="266" t="s">
        <v>19</v>
      </c>
      <c r="G348" s="267" t="s">
        <v>48</v>
      </c>
      <c r="H348" s="266">
        <f>SUM(H321:H347)</f>
        <v>878948.76</v>
      </c>
    </row>
    <row r="349" ht="15" spans="1:8">
      <c r="A349" s="240" t="s">
        <v>928</v>
      </c>
      <c r="B349" s="240"/>
      <c r="C349" s="241" t="s">
        <v>16</v>
      </c>
      <c r="D349" s="242" t="s">
        <v>929</v>
      </c>
      <c r="E349" s="242" t="s">
        <v>18</v>
      </c>
      <c r="F349" s="243" t="s">
        <v>19</v>
      </c>
      <c r="G349" s="244" t="s">
        <v>19</v>
      </c>
      <c r="H349" s="243" t="s">
        <v>19</v>
      </c>
    </row>
    <row r="350" s="217" customFormat="1" ht="15" spans="1:8">
      <c r="A350" s="289" t="s">
        <v>930</v>
      </c>
      <c r="B350" s="289"/>
      <c r="C350" s="290" t="s">
        <v>16</v>
      </c>
      <c r="D350" s="276" t="s">
        <v>931</v>
      </c>
      <c r="E350" s="291" t="s">
        <v>18</v>
      </c>
      <c r="F350" s="292" t="s">
        <v>19</v>
      </c>
      <c r="G350" s="249" t="s">
        <v>19</v>
      </c>
      <c r="H350" s="292" t="s">
        <v>19</v>
      </c>
    </row>
    <row r="351" ht="28.5" spans="1:8">
      <c r="A351" s="245" t="s">
        <v>932</v>
      </c>
      <c r="B351" s="245" t="s">
        <v>52</v>
      </c>
      <c r="C351" s="366" t="s">
        <v>933</v>
      </c>
      <c r="D351" s="247" t="s">
        <v>934</v>
      </c>
      <c r="E351" s="248" t="s">
        <v>35</v>
      </c>
      <c r="F351" s="249">
        <v>3100</v>
      </c>
      <c r="G351" s="261">
        <v>5.85</v>
      </c>
      <c r="H351" s="249">
        <f t="shared" ref="H351:H356" si="31">+ROUND(F351*G351,2)</f>
        <v>18135</v>
      </c>
    </row>
    <row r="352" ht="28.5" spans="1:8">
      <c r="A352" s="245" t="s">
        <v>935</v>
      </c>
      <c r="B352" s="245" t="s">
        <v>52</v>
      </c>
      <c r="C352" s="366" t="s">
        <v>936</v>
      </c>
      <c r="D352" s="247" t="s">
        <v>937</v>
      </c>
      <c r="E352" s="248" t="s">
        <v>35</v>
      </c>
      <c r="F352" s="249">
        <v>5300</v>
      </c>
      <c r="G352" s="261">
        <v>37.42</v>
      </c>
      <c r="H352" s="249">
        <f t="shared" si="31"/>
        <v>198326</v>
      </c>
    </row>
    <row r="353" ht="28.5" spans="1:8">
      <c r="A353" s="245" t="s">
        <v>938</v>
      </c>
      <c r="B353" s="245" t="s">
        <v>52</v>
      </c>
      <c r="C353" s="366" t="s">
        <v>939</v>
      </c>
      <c r="D353" s="247" t="s">
        <v>940</v>
      </c>
      <c r="E353" s="248" t="s">
        <v>35</v>
      </c>
      <c r="F353" s="249">
        <v>423</v>
      </c>
      <c r="G353" s="261">
        <v>36.54</v>
      </c>
      <c r="H353" s="249">
        <f t="shared" si="31"/>
        <v>15456.42</v>
      </c>
    </row>
    <row r="354" ht="28.5" spans="1:8">
      <c r="A354" s="245" t="s">
        <v>941</v>
      </c>
      <c r="B354" s="245" t="s">
        <v>52</v>
      </c>
      <c r="C354" s="366" t="s">
        <v>942</v>
      </c>
      <c r="D354" s="247" t="s">
        <v>943</v>
      </c>
      <c r="E354" s="248" t="s">
        <v>35</v>
      </c>
      <c r="F354" s="249">
        <v>423</v>
      </c>
      <c r="G354" s="261">
        <v>7.51</v>
      </c>
      <c r="H354" s="249">
        <f t="shared" si="31"/>
        <v>3176.73</v>
      </c>
    </row>
    <row r="355" ht="28.5" spans="1:8">
      <c r="A355" s="245" t="s">
        <v>944</v>
      </c>
      <c r="B355" s="245" t="s">
        <v>52</v>
      </c>
      <c r="C355" s="366" t="s">
        <v>945</v>
      </c>
      <c r="D355" s="247" t="s">
        <v>946</v>
      </c>
      <c r="E355" s="248" t="s">
        <v>103</v>
      </c>
      <c r="F355" s="249">
        <v>152</v>
      </c>
      <c r="G355" s="261">
        <v>22.76</v>
      </c>
      <c r="H355" s="249">
        <f t="shared" si="31"/>
        <v>3459.52</v>
      </c>
    </row>
    <row r="356" ht="28.5" spans="1:8">
      <c r="A356" s="245" t="s">
        <v>947</v>
      </c>
      <c r="B356" s="252" t="s">
        <v>52</v>
      </c>
      <c r="C356" s="364" t="s">
        <v>142</v>
      </c>
      <c r="D356" s="253" t="s">
        <v>143</v>
      </c>
      <c r="E356" s="254" t="s">
        <v>35</v>
      </c>
      <c r="F356" s="255">
        <v>3200</v>
      </c>
      <c r="G356" s="261">
        <v>3.08</v>
      </c>
      <c r="H356" s="255">
        <f t="shared" si="31"/>
        <v>9856</v>
      </c>
    </row>
    <row r="357" s="217" customFormat="1" ht="15" spans="1:8">
      <c r="A357" s="289" t="s">
        <v>948</v>
      </c>
      <c r="B357" s="289"/>
      <c r="C357" s="290" t="s">
        <v>16</v>
      </c>
      <c r="D357" s="276" t="s">
        <v>949</v>
      </c>
      <c r="E357" s="291" t="s">
        <v>18</v>
      </c>
      <c r="F357" s="292" t="s">
        <v>19</v>
      </c>
      <c r="G357" s="249" t="s">
        <v>19</v>
      </c>
      <c r="H357" s="292" t="s">
        <v>19</v>
      </c>
    </row>
    <row r="358" ht="42.75" spans="1:8">
      <c r="A358" s="245" t="s">
        <v>950</v>
      </c>
      <c r="B358" s="245" t="s">
        <v>52</v>
      </c>
      <c r="C358" s="366" t="s">
        <v>951</v>
      </c>
      <c r="D358" s="247" t="s">
        <v>952</v>
      </c>
      <c r="E358" s="248" t="s">
        <v>35</v>
      </c>
      <c r="F358" s="249">
        <v>2400</v>
      </c>
      <c r="G358" s="261">
        <v>27.84</v>
      </c>
      <c r="H358" s="249">
        <f t="shared" ref="H358:H369" si="32">+ROUND(F358*G358,2)</f>
        <v>66816</v>
      </c>
    </row>
    <row r="359" ht="28.5" spans="1:12">
      <c r="A359" s="245" t="s">
        <v>953</v>
      </c>
      <c r="B359" s="245" t="s">
        <v>52</v>
      </c>
      <c r="C359" s="366" t="s">
        <v>954</v>
      </c>
      <c r="D359" s="247" t="s">
        <v>955</v>
      </c>
      <c r="E359" s="248" t="s">
        <v>35</v>
      </c>
      <c r="F359" s="249">
        <v>450.6</v>
      </c>
      <c r="G359" s="261">
        <v>121.26</v>
      </c>
      <c r="H359" s="249">
        <f t="shared" si="32"/>
        <v>54639.76</v>
      </c>
      <c r="L359" s="221"/>
    </row>
    <row r="360" ht="28.5" spans="1:8">
      <c r="A360" s="245" t="s">
        <v>956</v>
      </c>
      <c r="B360" s="245" t="s">
        <v>52</v>
      </c>
      <c r="C360" s="366" t="s">
        <v>957</v>
      </c>
      <c r="D360" s="247" t="s">
        <v>958</v>
      </c>
      <c r="E360" s="248" t="s">
        <v>35</v>
      </c>
      <c r="F360" s="249">
        <v>450.6</v>
      </c>
      <c r="G360" s="261">
        <v>5.34</v>
      </c>
      <c r="H360" s="249">
        <f t="shared" si="32"/>
        <v>2406.2</v>
      </c>
    </row>
    <row r="361" ht="28.5" spans="1:8">
      <c r="A361" s="245" t="s">
        <v>959</v>
      </c>
      <c r="B361" s="245" t="s">
        <v>52</v>
      </c>
      <c r="C361" s="366" t="s">
        <v>960</v>
      </c>
      <c r="D361" s="247" t="s">
        <v>961</v>
      </c>
      <c r="E361" s="248" t="s">
        <v>35</v>
      </c>
      <c r="F361" s="249">
        <v>77.45</v>
      </c>
      <c r="G361" s="261">
        <v>68.92</v>
      </c>
      <c r="H361" s="249">
        <f t="shared" si="32"/>
        <v>5337.85</v>
      </c>
    </row>
    <row r="362" spans="1:9">
      <c r="A362" s="245" t="s">
        <v>962</v>
      </c>
      <c r="B362" s="245" t="s">
        <v>52</v>
      </c>
      <c r="C362" s="366" t="s">
        <v>963</v>
      </c>
      <c r="D362" s="247" t="s">
        <v>964</v>
      </c>
      <c r="E362" s="248" t="s">
        <v>35</v>
      </c>
      <c r="F362" s="249">
        <v>2425.5</v>
      </c>
      <c r="G362" s="250">
        <v>77.81</v>
      </c>
      <c r="H362" s="249">
        <f t="shared" si="32"/>
        <v>188728.16</v>
      </c>
      <c r="I362" s="220"/>
    </row>
    <row r="363" spans="1:8">
      <c r="A363" s="245" t="s">
        <v>965</v>
      </c>
      <c r="B363" s="245" t="s">
        <v>52</v>
      </c>
      <c r="C363" s="366" t="s">
        <v>966</v>
      </c>
      <c r="D363" s="247" t="s">
        <v>967</v>
      </c>
      <c r="E363" s="248" t="s">
        <v>35</v>
      </c>
      <c r="F363" s="249">
        <v>1111.36</v>
      </c>
      <c r="G363" s="261">
        <v>121.8</v>
      </c>
      <c r="H363" s="249">
        <f t="shared" si="32"/>
        <v>135363.65</v>
      </c>
    </row>
    <row r="364" ht="28.5" spans="1:8">
      <c r="A364" s="245" t="s">
        <v>968</v>
      </c>
      <c r="B364" s="245" t="s">
        <v>52</v>
      </c>
      <c r="C364" s="366" t="s">
        <v>969</v>
      </c>
      <c r="D364" s="247" t="s">
        <v>970</v>
      </c>
      <c r="E364" s="248" t="s">
        <v>103</v>
      </c>
      <c r="F364" s="249">
        <v>123.2</v>
      </c>
      <c r="G364" s="261">
        <v>19.7</v>
      </c>
      <c r="H364" s="249">
        <f t="shared" si="32"/>
        <v>2427.04</v>
      </c>
    </row>
    <row r="365" spans="1:8">
      <c r="A365" s="245" t="s">
        <v>971</v>
      </c>
      <c r="B365" s="245" t="s">
        <v>52</v>
      </c>
      <c r="C365" s="366" t="s">
        <v>972</v>
      </c>
      <c r="D365" s="247" t="s">
        <v>973</v>
      </c>
      <c r="E365" s="248" t="s">
        <v>103</v>
      </c>
      <c r="F365" s="249">
        <v>398.52</v>
      </c>
      <c r="G365" s="261">
        <v>19.89</v>
      </c>
      <c r="H365" s="249">
        <f t="shared" si="32"/>
        <v>7926.56</v>
      </c>
    </row>
    <row r="366" ht="28.5" customHeight="1" spans="1:8">
      <c r="A366" s="245" t="s">
        <v>974</v>
      </c>
      <c r="B366" s="245" t="s">
        <v>52</v>
      </c>
      <c r="C366" s="366" t="s">
        <v>975</v>
      </c>
      <c r="D366" s="247" t="s">
        <v>976</v>
      </c>
      <c r="E366" s="248" t="s">
        <v>103</v>
      </c>
      <c r="F366" s="249">
        <v>1121.68</v>
      </c>
      <c r="G366" s="261">
        <v>14.83</v>
      </c>
      <c r="H366" s="249">
        <f t="shared" si="32"/>
        <v>16634.51</v>
      </c>
    </row>
    <row r="367" spans="1:8">
      <c r="A367" s="245" t="s">
        <v>977</v>
      </c>
      <c r="B367" s="245" t="s">
        <v>52</v>
      </c>
      <c r="C367" s="366" t="s">
        <v>978</v>
      </c>
      <c r="D367" s="247" t="s">
        <v>979</v>
      </c>
      <c r="E367" s="248" t="s">
        <v>103</v>
      </c>
      <c r="F367" s="249">
        <v>1037.13</v>
      </c>
      <c r="G367" s="261">
        <v>82.74</v>
      </c>
      <c r="H367" s="249">
        <f t="shared" si="32"/>
        <v>85812.14</v>
      </c>
    </row>
    <row r="368" ht="28.5" spans="1:8">
      <c r="A368" s="245" t="s">
        <v>980</v>
      </c>
      <c r="B368" s="245" t="s">
        <v>52</v>
      </c>
      <c r="C368" s="366" t="s">
        <v>981</v>
      </c>
      <c r="D368" s="247" t="s">
        <v>982</v>
      </c>
      <c r="E368" s="248" t="s">
        <v>103</v>
      </c>
      <c r="F368" s="249">
        <v>120</v>
      </c>
      <c r="G368" s="261">
        <v>131.9</v>
      </c>
      <c r="H368" s="249">
        <f t="shared" si="32"/>
        <v>15828</v>
      </c>
    </row>
    <row r="369" spans="1:10">
      <c r="A369" s="245"/>
      <c r="B369" s="245" t="s">
        <v>21</v>
      </c>
      <c r="C369" s="246" t="s">
        <v>983</v>
      </c>
      <c r="D369" s="247" t="s">
        <v>984</v>
      </c>
      <c r="E369" s="248" t="s">
        <v>472</v>
      </c>
      <c r="F369" s="249">
        <v>34.5</v>
      </c>
      <c r="G369" s="255">
        <v>221.49</v>
      </c>
      <c r="H369" s="249">
        <f t="shared" si="32"/>
        <v>7641.41</v>
      </c>
      <c r="J369" s="221"/>
    </row>
    <row r="370" s="217" customFormat="1" ht="15" spans="1:8">
      <c r="A370" s="289" t="s">
        <v>985</v>
      </c>
      <c r="B370" s="289"/>
      <c r="C370" s="290" t="s">
        <v>16</v>
      </c>
      <c r="D370" s="276" t="s">
        <v>986</v>
      </c>
      <c r="E370" s="291" t="s">
        <v>18</v>
      </c>
      <c r="F370" s="292" t="s">
        <v>19</v>
      </c>
      <c r="G370" s="255" t="s">
        <v>19</v>
      </c>
      <c r="H370" s="292" t="s">
        <v>19</v>
      </c>
    </row>
    <row r="371" ht="28.5" spans="1:8">
      <c r="A371" s="245" t="s">
        <v>987</v>
      </c>
      <c r="B371" s="245" t="s">
        <v>52</v>
      </c>
      <c r="C371" s="366" t="s">
        <v>988</v>
      </c>
      <c r="D371" s="247" t="s">
        <v>989</v>
      </c>
      <c r="E371" s="248" t="s">
        <v>35</v>
      </c>
      <c r="F371" s="249">
        <v>4042.48</v>
      </c>
      <c r="G371" s="261">
        <v>10.34</v>
      </c>
      <c r="H371" s="249">
        <f t="shared" ref="H371:H375" si="33">+ROUND(F371*G371,2)</f>
        <v>41799.24</v>
      </c>
    </row>
    <row r="372" ht="42.75" spans="1:8">
      <c r="A372" s="245" t="s">
        <v>990</v>
      </c>
      <c r="B372" s="245" t="s">
        <v>52</v>
      </c>
      <c r="C372" s="366" t="s">
        <v>991</v>
      </c>
      <c r="D372" s="247" t="s">
        <v>992</v>
      </c>
      <c r="E372" s="248" t="s">
        <v>35</v>
      </c>
      <c r="F372" s="249">
        <v>2142.24</v>
      </c>
      <c r="G372" s="261">
        <v>98.36</v>
      </c>
      <c r="H372" s="249">
        <f t="shared" si="33"/>
        <v>210710.73</v>
      </c>
    </row>
    <row r="373" ht="42.75" spans="1:8">
      <c r="A373" s="245" t="s">
        <v>993</v>
      </c>
      <c r="B373" s="245" t="s">
        <v>52</v>
      </c>
      <c r="C373" s="366" t="s">
        <v>994</v>
      </c>
      <c r="D373" s="247" t="s">
        <v>995</v>
      </c>
      <c r="E373" s="248" t="s">
        <v>35</v>
      </c>
      <c r="F373" s="249">
        <v>1699.85</v>
      </c>
      <c r="G373" s="261">
        <v>75.78</v>
      </c>
      <c r="H373" s="249">
        <f t="shared" si="33"/>
        <v>128814.63</v>
      </c>
    </row>
    <row r="374" spans="1:9">
      <c r="A374" s="245" t="s">
        <v>996</v>
      </c>
      <c r="B374" s="324" t="s">
        <v>21</v>
      </c>
      <c r="C374" s="325" t="s">
        <v>997</v>
      </c>
      <c r="D374" s="253" t="s">
        <v>998</v>
      </c>
      <c r="E374" s="254" t="s">
        <v>35</v>
      </c>
      <c r="F374" s="255">
        <v>555.39</v>
      </c>
      <c r="G374" s="261">
        <v>91.79</v>
      </c>
      <c r="H374" s="255">
        <f t="shared" si="33"/>
        <v>50979.25</v>
      </c>
      <c r="I374" s="220"/>
    </row>
    <row r="375" ht="28.5" spans="1:8">
      <c r="A375" s="245" t="s">
        <v>999</v>
      </c>
      <c r="B375" s="245" t="s">
        <v>52</v>
      </c>
      <c r="C375" s="366" t="s">
        <v>142</v>
      </c>
      <c r="D375" s="247" t="s">
        <v>1000</v>
      </c>
      <c r="E375" s="248" t="s">
        <v>35</v>
      </c>
      <c r="F375" s="249">
        <v>4042.48</v>
      </c>
      <c r="G375" s="261">
        <v>3.08</v>
      </c>
      <c r="H375" s="249">
        <f t="shared" si="33"/>
        <v>12450.84</v>
      </c>
    </row>
    <row r="376" ht="15" spans="1:8">
      <c r="A376" s="263" t="s">
        <v>16</v>
      </c>
      <c r="B376" s="263"/>
      <c r="C376" s="264" t="s">
        <v>16</v>
      </c>
      <c r="D376" s="265"/>
      <c r="E376" s="265" t="s">
        <v>18</v>
      </c>
      <c r="F376" s="266" t="s">
        <v>19</v>
      </c>
      <c r="G376" s="267" t="s">
        <v>48</v>
      </c>
      <c r="H376" s="266">
        <f>SUM(H351:H375)</f>
        <v>1282725.64</v>
      </c>
    </row>
    <row r="377" ht="15" spans="1:8">
      <c r="A377" s="240" t="s">
        <v>1001</v>
      </c>
      <c r="B377" s="240"/>
      <c r="C377" s="241" t="s">
        <v>16</v>
      </c>
      <c r="D377" s="242" t="s">
        <v>1002</v>
      </c>
      <c r="E377" s="242" t="s">
        <v>18</v>
      </c>
      <c r="F377" s="243" t="s">
        <v>19</v>
      </c>
      <c r="G377" s="244" t="s">
        <v>19</v>
      </c>
      <c r="H377" s="243" t="s">
        <v>19</v>
      </c>
    </row>
    <row r="378" ht="28.5" spans="1:8">
      <c r="A378" s="245" t="s">
        <v>1003</v>
      </c>
      <c r="B378" s="245" t="s">
        <v>52</v>
      </c>
      <c r="C378" s="366" t="s">
        <v>1004</v>
      </c>
      <c r="D378" s="247" t="s">
        <v>1005</v>
      </c>
      <c r="E378" s="248" t="s">
        <v>35</v>
      </c>
      <c r="F378" s="249">
        <v>7391</v>
      </c>
      <c r="G378" s="261">
        <v>11</v>
      </c>
      <c r="H378" s="249">
        <f t="shared" ref="H378:H389" si="34">+ROUND(F378*G378,2)</f>
        <v>81301</v>
      </c>
    </row>
    <row r="379" ht="28.5" spans="1:8">
      <c r="A379" s="245" t="s">
        <v>1006</v>
      </c>
      <c r="B379" s="245" t="s">
        <v>52</v>
      </c>
      <c r="C379" s="246" t="s">
        <v>1007</v>
      </c>
      <c r="D379" s="247" t="s">
        <v>1008</v>
      </c>
      <c r="E379" s="248" t="s">
        <v>35</v>
      </c>
      <c r="F379" s="249">
        <v>7391</v>
      </c>
      <c r="G379" s="261">
        <v>16.2</v>
      </c>
      <c r="H379" s="249">
        <f t="shared" si="34"/>
        <v>119734.2</v>
      </c>
    </row>
    <row r="380" ht="28.5" spans="1:12">
      <c r="A380" s="245" t="s">
        <v>1009</v>
      </c>
      <c r="B380" s="245" t="s">
        <v>21</v>
      </c>
      <c r="C380" s="246" t="s">
        <v>1010</v>
      </c>
      <c r="D380" s="247" t="s">
        <v>1011</v>
      </c>
      <c r="E380" s="248" t="s">
        <v>35</v>
      </c>
      <c r="F380" s="249">
        <v>3425.13</v>
      </c>
      <c r="G380" s="261">
        <v>24.87</v>
      </c>
      <c r="H380" s="249">
        <f t="shared" si="34"/>
        <v>85182.98</v>
      </c>
      <c r="J380" s="221"/>
      <c r="L380" s="221"/>
    </row>
    <row r="381" ht="28.5" spans="1:8">
      <c r="A381" s="245" t="s">
        <v>1012</v>
      </c>
      <c r="B381" s="245" t="s">
        <v>52</v>
      </c>
      <c r="C381" s="246" t="s">
        <v>1013</v>
      </c>
      <c r="D381" s="247" t="s">
        <v>1014</v>
      </c>
      <c r="E381" s="248" t="s">
        <v>35</v>
      </c>
      <c r="F381" s="249">
        <v>3132.08</v>
      </c>
      <c r="G381" s="261">
        <v>26.41</v>
      </c>
      <c r="H381" s="249">
        <f t="shared" si="34"/>
        <v>82718.23</v>
      </c>
    </row>
    <row r="382" spans="1:8">
      <c r="A382" s="245" t="s">
        <v>1015</v>
      </c>
      <c r="B382" s="245" t="s">
        <v>52</v>
      </c>
      <c r="C382" s="366" t="s">
        <v>1016</v>
      </c>
      <c r="D382" s="247" t="s">
        <v>1017</v>
      </c>
      <c r="E382" s="248" t="s">
        <v>35</v>
      </c>
      <c r="F382" s="249">
        <v>355</v>
      </c>
      <c r="G382" s="261">
        <v>15.73</v>
      </c>
      <c r="H382" s="249">
        <f t="shared" si="34"/>
        <v>5584.15</v>
      </c>
    </row>
    <row r="383" ht="28.5" spans="1:8">
      <c r="A383" s="245" t="s">
        <v>1018</v>
      </c>
      <c r="B383" s="245" t="s">
        <v>52</v>
      </c>
      <c r="C383" s="366" t="s">
        <v>142</v>
      </c>
      <c r="D383" s="247" t="s">
        <v>1000</v>
      </c>
      <c r="E383" s="248" t="s">
        <v>35</v>
      </c>
      <c r="F383" s="249">
        <v>6391</v>
      </c>
      <c r="G383" s="261">
        <v>3.08</v>
      </c>
      <c r="H383" s="249">
        <f t="shared" si="34"/>
        <v>19684.28</v>
      </c>
    </row>
    <row r="384" ht="28.5" spans="1:9">
      <c r="A384" s="245" t="s">
        <v>1019</v>
      </c>
      <c r="B384" s="245" t="s">
        <v>21</v>
      </c>
      <c r="C384" s="246" t="s">
        <v>22</v>
      </c>
      <c r="D384" s="247" t="s">
        <v>1020</v>
      </c>
      <c r="E384" s="248" t="s">
        <v>103</v>
      </c>
      <c r="F384" s="249">
        <v>126.5339</v>
      </c>
      <c r="G384" s="255">
        <f>199.74*1.2345</f>
        <v>246.57903</v>
      </c>
      <c r="H384" s="249">
        <f t="shared" si="34"/>
        <v>31200.61</v>
      </c>
      <c r="I384" s="220"/>
    </row>
    <row r="385" ht="28.5" spans="1:8">
      <c r="A385" s="245" t="s">
        <v>1021</v>
      </c>
      <c r="B385" s="245" t="s">
        <v>52</v>
      </c>
      <c r="C385" s="366" t="s">
        <v>1022</v>
      </c>
      <c r="D385" s="247" t="s">
        <v>1023</v>
      </c>
      <c r="E385" s="248" t="s">
        <v>35</v>
      </c>
      <c r="F385" s="249">
        <v>1050</v>
      </c>
      <c r="G385" s="261">
        <v>19.26</v>
      </c>
      <c r="H385" s="249">
        <f t="shared" si="34"/>
        <v>20223</v>
      </c>
    </row>
    <row r="386" ht="28.5" spans="1:8">
      <c r="A386" s="245" t="s">
        <v>1024</v>
      </c>
      <c r="B386" s="245" t="s">
        <v>52</v>
      </c>
      <c r="C386" s="366" t="s">
        <v>1025</v>
      </c>
      <c r="D386" s="247" t="s">
        <v>1026</v>
      </c>
      <c r="E386" s="248" t="s">
        <v>35</v>
      </c>
      <c r="F386" s="249">
        <v>825.6</v>
      </c>
      <c r="G386" s="261">
        <v>20.41</v>
      </c>
      <c r="H386" s="249">
        <f t="shared" si="34"/>
        <v>16850.5</v>
      </c>
    </row>
    <row r="387" spans="1:8">
      <c r="A387" s="245" t="s">
        <v>1027</v>
      </c>
      <c r="B387" s="245" t="s">
        <v>21</v>
      </c>
      <c r="C387" s="366" t="s">
        <v>1028</v>
      </c>
      <c r="D387" s="247" t="s">
        <v>1029</v>
      </c>
      <c r="E387" s="248" t="s">
        <v>35</v>
      </c>
      <c r="F387" s="249">
        <v>348</v>
      </c>
      <c r="G387" s="261">
        <v>33.46</v>
      </c>
      <c r="H387" s="249">
        <f t="shared" si="34"/>
        <v>11644.08</v>
      </c>
    </row>
    <row r="388" spans="1:8">
      <c r="A388" s="245" t="s">
        <v>1030</v>
      </c>
      <c r="B388" s="245" t="s">
        <v>21</v>
      </c>
      <c r="C388" s="257" t="s">
        <v>1031</v>
      </c>
      <c r="D388" s="258" t="s">
        <v>1032</v>
      </c>
      <c r="E388" s="259" t="s">
        <v>28</v>
      </c>
      <c r="F388" s="260">
        <v>4480</v>
      </c>
      <c r="G388" s="261">
        <v>8.83</v>
      </c>
      <c r="H388" s="260">
        <f t="shared" si="34"/>
        <v>39558.4</v>
      </c>
    </row>
    <row r="389" ht="25.5" spans="1:8">
      <c r="A389" s="245" t="s">
        <v>1033</v>
      </c>
      <c r="B389" s="245" t="s">
        <v>21</v>
      </c>
      <c r="C389" s="257" t="s">
        <v>1034</v>
      </c>
      <c r="D389" s="258" t="s">
        <v>1035</v>
      </c>
      <c r="E389" s="259" t="s">
        <v>28</v>
      </c>
      <c r="F389" s="260">
        <v>4480</v>
      </c>
      <c r="G389" s="261">
        <v>28.76</v>
      </c>
      <c r="H389" s="260">
        <f t="shared" si="34"/>
        <v>128844.8</v>
      </c>
    </row>
    <row r="390" ht="15" spans="1:8">
      <c r="A390" s="263" t="s">
        <v>16</v>
      </c>
      <c r="B390" s="263"/>
      <c r="C390" s="264" t="s">
        <v>16</v>
      </c>
      <c r="D390" s="265"/>
      <c r="E390" s="265" t="s">
        <v>18</v>
      </c>
      <c r="F390" s="266" t="s">
        <v>19</v>
      </c>
      <c r="G390" s="267" t="s">
        <v>48</v>
      </c>
      <c r="H390" s="266">
        <f>SUM(H378:H389)</f>
        <v>642526.23</v>
      </c>
    </row>
    <row r="391" ht="15" spans="1:8">
      <c r="A391" s="240" t="s">
        <v>1036</v>
      </c>
      <c r="B391" s="240"/>
      <c r="C391" s="241" t="s">
        <v>16</v>
      </c>
      <c r="D391" s="242" t="s">
        <v>1037</v>
      </c>
      <c r="E391" s="242" t="s">
        <v>18</v>
      </c>
      <c r="F391" s="243" t="s">
        <v>19</v>
      </c>
      <c r="G391" s="244" t="s">
        <v>19</v>
      </c>
      <c r="H391" s="243" t="s">
        <v>19</v>
      </c>
    </row>
    <row r="392" ht="28.5" spans="1:8">
      <c r="A392" s="245" t="s">
        <v>1038</v>
      </c>
      <c r="B392" s="245" t="s">
        <v>52</v>
      </c>
      <c r="C392" s="366" t="s">
        <v>1039</v>
      </c>
      <c r="D392" s="247" t="s">
        <v>1040</v>
      </c>
      <c r="E392" s="248" t="s">
        <v>35</v>
      </c>
      <c r="F392" s="249">
        <v>450</v>
      </c>
      <c r="G392" s="261">
        <v>247.24</v>
      </c>
      <c r="H392" s="249">
        <f t="shared" ref="H392:H394" si="35">+ROUND(F392*G392,2)</f>
        <v>111258</v>
      </c>
    </row>
    <row r="393" spans="1:10">
      <c r="A393" s="245" t="s">
        <v>1041</v>
      </c>
      <c r="B393" s="245" t="s">
        <v>21</v>
      </c>
      <c r="C393" s="246" t="s">
        <v>1042</v>
      </c>
      <c r="D393" s="247" t="s">
        <v>1043</v>
      </c>
      <c r="E393" s="248" t="s">
        <v>35</v>
      </c>
      <c r="F393" s="249">
        <v>15.96</v>
      </c>
      <c r="G393" s="261">
        <v>314.8</v>
      </c>
      <c r="H393" s="249">
        <f t="shared" si="35"/>
        <v>5024.21</v>
      </c>
      <c r="J393" s="221"/>
    </row>
    <row r="394" spans="1:8">
      <c r="A394" s="256"/>
      <c r="B394" s="256" t="s">
        <v>21</v>
      </c>
      <c r="C394" s="294" t="s">
        <v>22</v>
      </c>
      <c r="D394" s="262" t="s">
        <v>1044</v>
      </c>
      <c r="E394" s="259" t="s">
        <v>28</v>
      </c>
      <c r="F394" s="260">
        <v>19.3</v>
      </c>
      <c r="G394" s="326">
        <v>2500</v>
      </c>
      <c r="H394" s="249">
        <f t="shared" si="35"/>
        <v>48250</v>
      </c>
    </row>
    <row r="395" ht="15" spans="1:8">
      <c r="A395" s="263" t="s">
        <v>16</v>
      </c>
      <c r="B395" s="263"/>
      <c r="C395" s="264" t="s">
        <v>16</v>
      </c>
      <c r="D395" s="265"/>
      <c r="E395" s="265" t="s">
        <v>18</v>
      </c>
      <c r="F395" s="266" t="s">
        <v>19</v>
      </c>
      <c r="G395" s="267" t="s">
        <v>48</v>
      </c>
      <c r="H395" s="266">
        <f>SUM(H392:H394)</f>
        <v>164532.21</v>
      </c>
    </row>
    <row r="396" ht="15" spans="1:8">
      <c r="A396" s="240" t="s">
        <v>1045</v>
      </c>
      <c r="B396" s="240"/>
      <c r="C396" s="241" t="s">
        <v>16</v>
      </c>
      <c r="D396" s="242" t="s">
        <v>1046</v>
      </c>
      <c r="E396" s="242" t="s">
        <v>18</v>
      </c>
      <c r="F396" s="243" t="s">
        <v>19</v>
      </c>
      <c r="G396" s="244" t="s">
        <v>19</v>
      </c>
      <c r="H396" s="243" t="s">
        <v>19</v>
      </c>
    </row>
    <row r="397" ht="28.5" spans="1:8">
      <c r="A397" s="269" t="s">
        <v>1047</v>
      </c>
      <c r="B397" s="269" t="s">
        <v>52</v>
      </c>
      <c r="C397" s="365" t="s">
        <v>1048</v>
      </c>
      <c r="D397" s="271" t="s">
        <v>1049</v>
      </c>
      <c r="E397" s="272" t="s">
        <v>58</v>
      </c>
      <c r="F397" s="273">
        <v>4.67</v>
      </c>
      <c r="G397" s="274">
        <v>2.25</v>
      </c>
      <c r="H397" s="273">
        <f t="shared" ref="H397:H429" si="36">+ROUND(F397*G397,2)</f>
        <v>10.51</v>
      </c>
    </row>
    <row r="398" spans="1:8">
      <c r="A398" s="245" t="s">
        <v>1050</v>
      </c>
      <c r="B398" s="245" t="s">
        <v>52</v>
      </c>
      <c r="C398" s="366" t="s">
        <v>213</v>
      </c>
      <c r="D398" s="247" t="s">
        <v>214</v>
      </c>
      <c r="E398" s="248" t="s">
        <v>103</v>
      </c>
      <c r="F398" s="249">
        <v>229.6</v>
      </c>
      <c r="G398" s="261">
        <v>106.81</v>
      </c>
      <c r="H398" s="249">
        <f t="shared" si="36"/>
        <v>24523.58</v>
      </c>
    </row>
    <row r="399" spans="1:8">
      <c r="A399" s="245" t="s">
        <v>1051</v>
      </c>
      <c r="B399" s="245" t="s">
        <v>52</v>
      </c>
      <c r="C399" s="366" t="s">
        <v>1052</v>
      </c>
      <c r="D399" s="247" t="s">
        <v>1053</v>
      </c>
      <c r="E399" s="248" t="s">
        <v>58</v>
      </c>
      <c r="F399" s="249">
        <v>224.9</v>
      </c>
      <c r="G399" s="261">
        <v>6.34</v>
      </c>
      <c r="H399" s="249">
        <f t="shared" si="36"/>
        <v>1425.87</v>
      </c>
    </row>
    <row r="400" spans="1:8">
      <c r="A400" s="245" t="s">
        <v>1054</v>
      </c>
      <c r="B400" s="245" t="s">
        <v>52</v>
      </c>
      <c r="C400" s="366" t="s">
        <v>238</v>
      </c>
      <c r="D400" s="247" t="s">
        <v>239</v>
      </c>
      <c r="E400" s="248" t="s">
        <v>58</v>
      </c>
      <c r="F400" s="249">
        <v>1.7</v>
      </c>
      <c r="G400" s="261">
        <v>539.99</v>
      </c>
      <c r="H400" s="249">
        <f t="shared" si="36"/>
        <v>917.98</v>
      </c>
    </row>
    <row r="401" ht="28.5" spans="1:8">
      <c r="A401" s="245" t="s">
        <v>1055</v>
      </c>
      <c r="B401" s="245" t="s">
        <v>52</v>
      </c>
      <c r="C401" s="366" t="s">
        <v>73</v>
      </c>
      <c r="D401" s="247" t="s">
        <v>241</v>
      </c>
      <c r="E401" s="248" t="s">
        <v>58</v>
      </c>
      <c r="F401" s="249">
        <v>34.2</v>
      </c>
      <c r="G401" s="261">
        <v>56.34</v>
      </c>
      <c r="H401" s="249">
        <f t="shared" si="36"/>
        <v>1926.83</v>
      </c>
    </row>
    <row r="402" ht="28.5" spans="1:8">
      <c r="A402" s="245" t="s">
        <v>1056</v>
      </c>
      <c r="B402" s="245" t="s">
        <v>52</v>
      </c>
      <c r="C402" s="366" t="s">
        <v>243</v>
      </c>
      <c r="D402" s="247" t="s">
        <v>244</v>
      </c>
      <c r="E402" s="248" t="s">
        <v>35</v>
      </c>
      <c r="F402" s="249">
        <v>136.8</v>
      </c>
      <c r="G402" s="261">
        <v>221.03</v>
      </c>
      <c r="H402" s="249">
        <f t="shared" si="36"/>
        <v>30236.9</v>
      </c>
    </row>
    <row r="403" spans="1:8">
      <c r="A403" s="245" t="s">
        <v>1057</v>
      </c>
      <c r="B403" s="245" t="s">
        <v>52</v>
      </c>
      <c r="C403" s="366" t="s">
        <v>246</v>
      </c>
      <c r="D403" s="247" t="s">
        <v>247</v>
      </c>
      <c r="E403" s="248" t="s">
        <v>35</v>
      </c>
      <c r="F403" s="249">
        <v>34.2</v>
      </c>
      <c r="G403" s="261">
        <v>154.88</v>
      </c>
      <c r="H403" s="249">
        <f t="shared" si="36"/>
        <v>5296.9</v>
      </c>
    </row>
    <row r="404" ht="28.5" spans="1:8">
      <c r="A404" s="269" t="s">
        <v>1058</v>
      </c>
      <c r="B404" s="269" t="s">
        <v>52</v>
      </c>
      <c r="C404" s="270" t="s">
        <v>60</v>
      </c>
      <c r="D404" s="271" t="s">
        <v>61</v>
      </c>
      <c r="E404" s="272" t="s">
        <v>58</v>
      </c>
      <c r="F404" s="327">
        <v>11.25</v>
      </c>
      <c r="G404" s="328">
        <v>9.33</v>
      </c>
      <c r="H404" s="273">
        <f t="shared" si="36"/>
        <v>104.96</v>
      </c>
    </row>
    <row r="405" spans="1:9">
      <c r="A405" s="245" t="s">
        <v>1059</v>
      </c>
      <c r="B405" s="245" t="s">
        <v>52</v>
      </c>
      <c r="C405" s="246" t="s">
        <v>22</v>
      </c>
      <c r="D405" s="247" t="s">
        <v>1060</v>
      </c>
      <c r="E405" s="248" t="s">
        <v>35</v>
      </c>
      <c r="F405" s="249">
        <v>1484.39</v>
      </c>
      <c r="G405" s="255">
        <v>12.5</v>
      </c>
      <c r="H405" s="249">
        <f t="shared" si="36"/>
        <v>18554.88</v>
      </c>
      <c r="I405" s="220"/>
    </row>
    <row r="406" ht="28.5" spans="1:9">
      <c r="A406" s="245" t="s">
        <v>1061</v>
      </c>
      <c r="B406" s="245" t="s">
        <v>52</v>
      </c>
      <c r="C406" s="246" t="s">
        <v>22</v>
      </c>
      <c r="D406" s="247" t="s">
        <v>1062</v>
      </c>
      <c r="E406" s="248" t="s">
        <v>35</v>
      </c>
      <c r="F406" s="249">
        <v>1484.39</v>
      </c>
      <c r="G406" s="255">
        <v>59.6</v>
      </c>
      <c r="H406" s="249">
        <f t="shared" si="36"/>
        <v>88469.64</v>
      </c>
      <c r="I406" s="220"/>
    </row>
    <row r="407" spans="1:8">
      <c r="A407" s="245" t="s">
        <v>1063</v>
      </c>
      <c r="B407" s="245" t="s">
        <v>52</v>
      </c>
      <c r="C407" s="246" t="s">
        <v>1064</v>
      </c>
      <c r="D407" s="247" t="s">
        <v>1065</v>
      </c>
      <c r="E407" s="248" t="s">
        <v>58</v>
      </c>
      <c r="F407" s="249">
        <v>109.3</v>
      </c>
      <c r="G407" s="261">
        <v>145.24</v>
      </c>
      <c r="H407" s="249">
        <f t="shared" si="36"/>
        <v>15874.73</v>
      </c>
    </row>
    <row r="408" spans="1:8">
      <c r="A408" s="245" t="s">
        <v>1066</v>
      </c>
      <c r="B408" s="245" t="s">
        <v>52</v>
      </c>
      <c r="C408" s="246" t="s">
        <v>1067</v>
      </c>
      <c r="D408" s="247" t="s">
        <v>1068</v>
      </c>
      <c r="E408" s="248" t="s">
        <v>103</v>
      </c>
      <c r="F408" s="249">
        <v>70</v>
      </c>
      <c r="G408" s="261">
        <v>110.13</v>
      </c>
      <c r="H408" s="249">
        <f t="shared" si="36"/>
        <v>7709.1</v>
      </c>
    </row>
    <row r="409" ht="42.75" spans="1:10">
      <c r="A409" s="245" t="s">
        <v>1069</v>
      </c>
      <c r="B409" s="245" t="s">
        <v>21</v>
      </c>
      <c r="C409" s="366" t="s">
        <v>1070</v>
      </c>
      <c r="D409" s="247" t="s">
        <v>1071</v>
      </c>
      <c r="E409" s="248" t="s">
        <v>103</v>
      </c>
      <c r="F409" s="249">
        <v>104</v>
      </c>
      <c r="G409" s="261">
        <v>466.93</v>
      </c>
      <c r="H409" s="249">
        <f t="shared" si="36"/>
        <v>48560.72</v>
      </c>
      <c r="J409" s="221"/>
    </row>
    <row r="410" spans="1:9">
      <c r="A410" s="245" t="s">
        <v>1072</v>
      </c>
      <c r="B410" s="245" t="s">
        <v>52</v>
      </c>
      <c r="C410" s="246" t="s">
        <v>1073</v>
      </c>
      <c r="D410" s="247" t="s">
        <v>1074</v>
      </c>
      <c r="E410" s="286" t="s">
        <v>164</v>
      </c>
      <c r="F410" s="249">
        <v>1</v>
      </c>
      <c r="G410" s="255">
        <v>4077.63</v>
      </c>
      <c r="H410" s="249">
        <f t="shared" si="36"/>
        <v>4077.63</v>
      </c>
      <c r="I410" s="293"/>
    </row>
    <row r="411" ht="28.5" spans="1:9">
      <c r="A411" s="245" t="s">
        <v>1075</v>
      </c>
      <c r="B411" s="245" t="s">
        <v>52</v>
      </c>
      <c r="C411" s="246" t="s">
        <v>22</v>
      </c>
      <c r="D411" s="247" t="s">
        <v>1076</v>
      </c>
      <c r="E411" s="248" t="s">
        <v>164</v>
      </c>
      <c r="F411" s="249">
        <v>1</v>
      </c>
      <c r="G411" s="255">
        <f>2005.12*1.2345</f>
        <v>2475.32064</v>
      </c>
      <c r="H411" s="249">
        <f t="shared" si="36"/>
        <v>2475.32</v>
      </c>
      <c r="I411" s="293"/>
    </row>
    <row r="412" spans="1:9">
      <c r="A412" s="252" t="s">
        <v>1077</v>
      </c>
      <c r="B412" s="252" t="s">
        <v>52</v>
      </c>
      <c r="C412" s="268" t="s">
        <v>22</v>
      </c>
      <c r="D412" s="253" t="s">
        <v>1078</v>
      </c>
      <c r="E412" s="254" t="s">
        <v>164</v>
      </c>
      <c r="F412" s="255">
        <v>171.42</v>
      </c>
      <c r="G412" s="255">
        <v>215</v>
      </c>
      <c r="H412" s="255">
        <f t="shared" ref="H412" si="37">+ROUND(F412*G412,2)</f>
        <v>36855.3</v>
      </c>
      <c r="I412" s="293"/>
    </row>
    <row r="413" ht="42.75" spans="1:9">
      <c r="A413" s="245" t="s">
        <v>1079</v>
      </c>
      <c r="B413" s="245" t="s">
        <v>52</v>
      </c>
      <c r="C413" s="246" t="s">
        <v>109</v>
      </c>
      <c r="D413" s="247" t="s">
        <v>110</v>
      </c>
      <c r="E413" s="286" t="s">
        <v>35</v>
      </c>
      <c r="F413" s="249">
        <v>210</v>
      </c>
      <c r="G413" s="261">
        <v>175.14</v>
      </c>
      <c r="H413" s="249">
        <f t="shared" ref="H413:H418" si="38">+ROUND(F413*G413,2)</f>
        <v>36779.4</v>
      </c>
      <c r="I413" s="221"/>
    </row>
    <row r="414" spans="1:9">
      <c r="A414" s="269" t="s">
        <v>1080</v>
      </c>
      <c r="B414" s="269" t="s">
        <v>52</v>
      </c>
      <c r="C414" s="270" t="s">
        <v>97</v>
      </c>
      <c r="D414" s="271" t="s">
        <v>98</v>
      </c>
      <c r="E414" s="281" t="s">
        <v>99</v>
      </c>
      <c r="F414" s="273">
        <v>6000</v>
      </c>
      <c r="G414" s="282">
        <v>10.84</v>
      </c>
      <c r="H414" s="273">
        <f t="shared" si="38"/>
        <v>65040</v>
      </c>
      <c r="I414" s="221"/>
    </row>
    <row r="415" spans="1:9">
      <c r="A415" s="245" t="s">
        <v>1081</v>
      </c>
      <c r="B415" s="245" t="s">
        <v>52</v>
      </c>
      <c r="C415" s="246" t="s">
        <v>113</v>
      </c>
      <c r="D415" s="247" t="s">
        <v>114</v>
      </c>
      <c r="E415" s="286" t="s">
        <v>58</v>
      </c>
      <c r="F415" s="249">
        <v>5.32</v>
      </c>
      <c r="G415" s="261">
        <v>331.39</v>
      </c>
      <c r="H415" s="249">
        <f t="shared" si="38"/>
        <v>1762.99</v>
      </c>
      <c r="I415" s="221"/>
    </row>
    <row r="416" ht="28.5" spans="1:9">
      <c r="A416" s="245" t="s">
        <v>1082</v>
      </c>
      <c r="B416" s="245" t="s">
        <v>52</v>
      </c>
      <c r="C416" s="371" t="s">
        <v>116</v>
      </c>
      <c r="D416" s="247" t="s">
        <v>117</v>
      </c>
      <c r="E416" s="286" t="s">
        <v>58</v>
      </c>
      <c r="F416" s="249">
        <v>5.32</v>
      </c>
      <c r="G416" s="261">
        <v>101.01</v>
      </c>
      <c r="H416" s="249">
        <f t="shared" si="38"/>
        <v>537.37</v>
      </c>
      <c r="I416" s="221"/>
    </row>
    <row r="417" spans="1:9">
      <c r="A417" s="245" t="s">
        <v>1083</v>
      </c>
      <c r="B417" s="245" t="s">
        <v>52</v>
      </c>
      <c r="C417" s="246" t="s">
        <v>22</v>
      </c>
      <c r="D417" s="247" t="s">
        <v>119</v>
      </c>
      <c r="E417" s="286" t="s">
        <v>120</v>
      </c>
      <c r="F417" s="249">
        <v>1</v>
      </c>
      <c r="G417" s="255">
        <f>300*1.2345</f>
        <v>370.35</v>
      </c>
      <c r="H417" s="249">
        <f t="shared" si="38"/>
        <v>370.35</v>
      </c>
      <c r="I417" s="293"/>
    </row>
    <row r="418" spans="1:9">
      <c r="A418" s="245" t="s">
        <v>1084</v>
      </c>
      <c r="B418" s="252" t="s">
        <v>52</v>
      </c>
      <c r="C418" s="268" t="s">
        <v>22</v>
      </c>
      <c r="D418" s="253" t="s">
        <v>1085</v>
      </c>
      <c r="E418" s="280" t="s">
        <v>95</v>
      </c>
      <c r="F418" s="255">
        <v>3</v>
      </c>
      <c r="G418" s="255">
        <v>5320</v>
      </c>
      <c r="H418" s="255">
        <f t="shared" si="38"/>
        <v>15960</v>
      </c>
      <c r="I418" s="293"/>
    </row>
    <row r="419" ht="28.5" spans="1:8">
      <c r="A419" s="245" t="s">
        <v>1086</v>
      </c>
      <c r="B419" s="245" t="s">
        <v>52</v>
      </c>
      <c r="C419" s="246" t="s">
        <v>1067</v>
      </c>
      <c r="D419" s="247" t="s">
        <v>1087</v>
      </c>
      <c r="E419" s="248" t="s">
        <v>103</v>
      </c>
      <c r="F419" s="249">
        <v>79</v>
      </c>
      <c r="G419" s="261">
        <v>110.13</v>
      </c>
      <c r="H419" s="249">
        <f t="shared" si="36"/>
        <v>8700.27</v>
      </c>
    </row>
    <row r="420" ht="28.5" spans="1:8">
      <c r="A420" s="245" t="s">
        <v>1088</v>
      </c>
      <c r="B420" s="252" t="s">
        <v>52</v>
      </c>
      <c r="C420" s="268" t="s">
        <v>73</v>
      </c>
      <c r="D420" s="253" t="s">
        <v>1089</v>
      </c>
      <c r="E420" s="254" t="s">
        <v>58</v>
      </c>
      <c r="F420" s="255">
        <v>650</v>
      </c>
      <c r="G420" s="261">
        <v>56.34</v>
      </c>
      <c r="H420" s="255">
        <f t="shared" si="36"/>
        <v>36621</v>
      </c>
    </row>
    <row r="421" ht="28.5" spans="1:8">
      <c r="A421" s="269" t="s">
        <v>1090</v>
      </c>
      <c r="B421" s="269" t="s">
        <v>52</v>
      </c>
      <c r="C421" s="270" t="s">
        <v>76</v>
      </c>
      <c r="D421" s="271" t="s">
        <v>77</v>
      </c>
      <c r="E421" s="272" t="s">
        <v>58</v>
      </c>
      <c r="F421" s="273">
        <v>214</v>
      </c>
      <c r="G421" s="274">
        <v>46.63</v>
      </c>
      <c r="H421" s="273">
        <f t="shared" si="36"/>
        <v>9978.82</v>
      </c>
    </row>
    <row r="422" ht="28.5" spans="1:8">
      <c r="A422" s="269" t="s">
        <v>1091</v>
      </c>
      <c r="B422" s="269" t="s">
        <v>52</v>
      </c>
      <c r="C422" s="270" t="s">
        <v>60</v>
      </c>
      <c r="D422" s="271" t="s">
        <v>61</v>
      </c>
      <c r="E422" s="272" t="s">
        <v>58</v>
      </c>
      <c r="F422" s="327">
        <v>69.42</v>
      </c>
      <c r="G422" s="328">
        <v>9.33</v>
      </c>
      <c r="H422" s="273">
        <f t="shared" si="36"/>
        <v>647.69</v>
      </c>
    </row>
    <row r="423" ht="28.5" spans="1:8">
      <c r="A423" s="269" t="s">
        <v>1092</v>
      </c>
      <c r="B423" s="269" t="s">
        <v>52</v>
      </c>
      <c r="C423" s="270" t="s">
        <v>824</v>
      </c>
      <c r="D423" s="271" t="s">
        <v>825</v>
      </c>
      <c r="E423" s="272" t="s">
        <v>58</v>
      </c>
      <c r="F423" s="273">
        <v>801</v>
      </c>
      <c r="G423" s="274">
        <v>9.96</v>
      </c>
      <c r="H423" s="273">
        <f t="shared" si="36"/>
        <v>7977.96</v>
      </c>
    </row>
    <row r="424" ht="15" spans="1:8">
      <c r="A424" s="245" t="s">
        <v>1093</v>
      </c>
      <c r="B424" s="245"/>
      <c r="C424" s="329"/>
      <c r="D424" s="330" t="s">
        <v>1094</v>
      </c>
      <c r="E424" s="331"/>
      <c r="F424" s="332"/>
      <c r="G424" s="255"/>
      <c r="H424" s="249"/>
    </row>
    <row r="425" spans="1:8">
      <c r="A425" s="245" t="s">
        <v>1095</v>
      </c>
      <c r="B425" s="245" t="s">
        <v>21</v>
      </c>
      <c r="C425" s="246" t="s">
        <v>1096</v>
      </c>
      <c r="D425" s="247" t="s">
        <v>1097</v>
      </c>
      <c r="E425" s="248" t="s">
        <v>58</v>
      </c>
      <c r="F425" s="332">
        <v>3</v>
      </c>
      <c r="G425" s="261">
        <v>47.39</v>
      </c>
      <c r="H425" s="249">
        <f t="shared" si="36"/>
        <v>142.17</v>
      </c>
    </row>
    <row r="426" spans="1:8">
      <c r="A426" s="245" t="s">
        <v>1098</v>
      </c>
      <c r="B426" s="245" t="s">
        <v>21</v>
      </c>
      <c r="C426" s="246" t="s">
        <v>1099</v>
      </c>
      <c r="D426" s="247" t="s">
        <v>1100</v>
      </c>
      <c r="E426" s="248" t="s">
        <v>35</v>
      </c>
      <c r="F426" s="332">
        <v>20</v>
      </c>
      <c r="G426" s="261">
        <v>77.58</v>
      </c>
      <c r="H426" s="249">
        <f t="shared" si="36"/>
        <v>1551.6</v>
      </c>
    </row>
    <row r="427" spans="1:8">
      <c r="A427" s="245" t="s">
        <v>1101</v>
      </c>
      <c r="B427" s="245" t="s">
        <v>21</v>
      </c>
      <c r="C427" s="246" t="s">
        <v>1102</v>
      </c>
      <c r="D427" s="247" t="s">
        <v>1103</v>
      </c>
      <c r="E427" s="248" t="s">
        <v>35</v>
      </c>
      <c r="F427" s="332">
        <v>82.5</v>
      </c>
      <c r="G427" s="261">
        <v>93.44</v>
      </c>
      <c r="H427" s="249">
        <f t="shared" si="36"/>
        <v>7708.8</v>
      </c>
    </row>
    <row r="428" spans="1:8">
      <c r="A428" s="245" t="s">
        <v>1104</v>
      </c>
      <c r="B428" s="245" t="s">
        <v>21</v>
      </c>
      <c r="C428" s="246" t="s">
        <v>1105</v>
      </c>
      <c r="D428" s="247" t="s">
        <v>1060</v>
      </c>
      <c r="E428" s="248" t="s">
        <v>35</v>
      </c>
      <c r="F428" s="332">
        <v>247.5</v>
      </c>
      <c r="G428" s="261">
        <v>10.79</v>
      </c>
      <c r="H428" s="249">
        <f t="shared" si="36"/>
        <v>2670.53</v>
      </c>
    </row>
    <row r="429" ht="28.5" spans="1:8">
      <c r="A429" s="245" t="s">
        <v>1106</v>
      </c>
      <c r="B429" s="245" t="s">
        <v>21</v>
      </c>
      <c r="C429" s="246" t="s">
        <v>1107</v>
      </c>
      <c r="D429" s="247" t="s">
        <v>1062</v>
      </c>
      <c r="E429" s="248" t="s">
        <v>35</v>
      </c>
      <c r="F429" s="332">
        <v>247.5</v>
      </c>
      <c r="G429" s="261">
        <v>57.7</v>
      </c>
      <c r="H429" s="249">
        <f t="shared" si="36"/>
        <v>14280.75</v>
      </c>
    </row>
    <row r="430" ht="15" spans="1:8">
      <c r="A430" s="289" t="s">
        <v>1050</v>
      </c>
      <c r="B430" s="333"/>
      <c r="C430" s="329"/>
      <c r="D430" s="330" t="s">
        <v>1108</v>
      </c>
      <c r="E430" s="331" t="s">
        <v>18</v>
      </c>
      <c r="F430" s="332"/>
      <c r="G430" s="332"/>
      <c r="H430" s="332"/>
    </row>
    <row r="431" spans="1:9">
      <c r="A431" s="245" t="s">
        <v>1109</v>
      </c>
      <c r="B431" s="245" t="s">
        <v>21</v>
      </c>
      <c r="C431" s="246" t="s">
        <v>1110</v>
      </c>
      <c r="D431" s="251" t="s">
        <v>1111</v>
      </c>
      <c r="E431" s="248" t="s">
        <v>1112</v>
      </c>
      <c r="F431" s="332">
        <v>1</v>
      </c>
      <c r="G431" s="250">
        <v>961.19</v>
      </c>
      <c r="H431" s="332">
        <f>G431*F431</f>
        <v>961.19</v>
      </c>
      <c r="I431" s="220"/>
    </row>
    <row r="432" spans="1:9">
      <c r="A432" s="245" t="s">
        <v>1113</v>
      </c>
      <c r="B432" s="245" t="s">
        <v>21</v>
      </c>
      <c r="C432" s="246" t="s">
        <v>1114</v>
      </c>
      <c r="D432" s="247" t="s">
        <v>1115</v>
      </c>
      <c r="E432" s="248" t="s">
        <v>1112</v>
      </c>
      <c r="F432" s="332">
        <v>1</v>
      </c>
      <c r="G432" s="255">
        <v>15839.91</v>
      </c>
      <c r="H432" s="250">
        <v>13773.91</v>
      </c>
      <c r="I432" s="220"/>
    </row>
    <row r="433" spans="1:9">
      <c r="A433" s="245" t="s">
        <v>1116</v>
      </c>
      <c r="B433" s="245" t="s">
        <v>21</v>
      </c>
      <c r="C433" s="246" t="s">
        <v>1117</v>
      </c>
      <c r="D433" s="247" t="s">
        <v>1118</v>
      </c>
      <c r="E433" s="248" t="s">
        <v>126</v>
      </c>
      <c r="F433" s="332">
        <v>322</v>
      </c>
      <c r="G433" s="250">
        <v>294.71</v>
      </c>
      <c r="H433" s="332">
        <f t="shared" ref="H433:H481" si="39">G433*F433</f>
        <v>94896.62</v>
      </c>
      <c r="I433" s="220"/>
    </row>
    <row r="434" spans="1:9">
      <c r="A434" s="252" t="s">
        <v>1119</v>
      </c>
      <c r="B434" s="252" t="s">
        <v>21</v>
      </c>
      <c r="C434" s="268" t="s">
        <v>22</v>
      </c>
      <c r="D434" s="253" t="s">
        <v>1120</v>
      </c>
      <c r="E434" s="254" t="s">
        <v>126</v>
      </c>
      <c r="F434" s="334">
        <v>110</v>
      </c>
      <c r="G434" s="255">
        <v>878</v>
      </c>
      <c r="H434" s="334">
        <f t="shared" si="39"/>
        <v>96580</v>
      </c>
      <c r="I434" s="335"/>
    </row>
    <row r="435" spans="1:9">
      <c r="A435" s="252" t="s">
        <v>1121</v>
      </c>
      <c r="B435" s="252" t="s">
        <v>21</v>
      </c>
      <c r="C435" s="268" t="s">
        <v>22</v>
      </c>
      <c r="D435" s="253" t="s">
        <v>1122</v>
      </c>
      <c r="E435" s="254" t="s">
        <v>1123</v>
      </c>
      <c r="F435" s="334">
        <v>19.440525</v>
      </c>
      <c r="G435" s="255">
        <v>599.93</v>
      </c>
      <c r="H435" s="334">
        <f t="shared" si="39"/>
        <v>11662.95416325</v>
      </c>
      <c r="I435" s="335"/>
    </row>
    <row r="436" spans="1:9">
      <c r="A436" s="245" t="s">
        <v>1124</v>
      </c>
      <c r="B436" s="245" t="s">
        <v>21</v>
      </c>
      <c r="C436" s="246" t="s">
        <v>22</v>
      </c>
      <c r="D436" s="247" t="s">
        <v>119</v>
      </c>
      <c r="E436" s="248" t="s">
        <v>120</v>
      </c>
      <c r="F436" s="332">
        <v>1</v>
      </c>
      <c r="G436" s="255">
        <v>644.65</v>
      </c>
      <c r="H436" s="332">
        <f t="shared" si="39"/>
        <v>644.65</v>
      </c>
      <c r="I436" s="335"/>
    </row>
    <row r="437" spans="1:8">
      <c r="A437" s="269" t="s">
        <v>1125</v>
      </c>
      <c r="B437" s="269" t="s">
        <v>21</v>
      </c>
      <c r="C437" s="270" t="s">
        <v>97</v>
      </c>
      <c r="D437" s="271" t="s">
        <v>1126</v>
      </c>
      <c r="E437" s="272" t="s">
        <v>787</v>
      </c>
      <c r="F437" s="327">
        <v>3022</v>
      </c>
      <c r="G437" s="274">
        <v>10.84</v>
      </c>
      <c r="H437" s="327">
        <f t="shared" si="39"/>
        <v>32758.48</v>
      </c>
    </row>
    <row r="438" spans="1:8">
      <c r="A438" s="269" t="s">
        <v>1127</v>
      </c>
      <c r="B438" s="269" t="s">
        <v>21</v>
      </c>
      <c r="C438" s="270" t="s">
        <v>56</v>
      </c>
      <c r="D438" s="271" t="s">
        <v>1128</v>
      </c>
      <c r="E438" s="272" t="s">
        <v>58</v>
      </c>
      <c r="F438" s="327">
        <v>29.1607875</v>
      </c>
      <c r="G438" s="274">
        <v>2.74</v>
      </c>
      <c r="H438" s="327">
        <f t="shared" si="39"/>
        <v>79.90055775</v>
      </c>
    </row>
    <row r="439" ht="28.5" spans="1:8">
      <c r="A439" s="269" t="s">
        <v>1129</v>
      </c>
      <c r="B439" s="269" t="s">
        <v>21</v>
      </c>
      <c r="C439" s="270" t="s">
        <v>60</v>
      </c>
      <c r="D439" s="271" t="s">
        <v>61</v>
      </c>
      <c r="E439" s="272" t="s">
        <v>58</v>
      </c>
      <c r="F439" s="327">
        <v>29.16</v>
      </c>
      <c r="G439" s="328">
        <v>9.33</v>
      </c>
      <c r="H439" s="327">
        <f t="shared" si="39"/>
        <v>272.0628</v>
      </c>
    </row>
    <row r="440" ht="15" spans="1:8">
      <c r="A440" s="289" t="s">
        <v>1051</v>
      </c>
      <c r="B440" s="333"/>
      <c r="C440" s="329" t="s">
        <v>16</v>
      </c>
      <c r="D440" s="330" t="s">
        <v>1130</v>
      </c>
      <c r="E440" s="331" t="s">
        <v>18</v>
      </c>
      <c r="F440" s="332"/>
      <c r="G440" s="332"/>
      <c r="H440" s="332"/>
    </row>
    <row r="441" ht="28.5" spans="1:8">
      <c r="A441" s="269" t="s">
        <v>1131</v>
      </c>
      <c r="B441" s="269" t="s">
        <v>21</v>
      </c>
      <c r="C441" s="270" t="s">
        <v>1048</v>
      </c>
      <c r="D441" s="271" t="s">
        <v>1049</v>
      </c>
      <c r="E441" s="272" t="s">
        <v>58</v>
      </c>
      <c r="F441" s="327">
        <v>300.21</v>
      </c>
      <c r="G441" s="274">
        <v>2.25</v>
      </c>
      <c r="H441" s="327">
        <f t="shared" si="39"/>
        <v>675.4725</v>
      </c>
    </row>
    <row r="442" spans="1:8">
      <c r="A442" s="269" t="s">
        <v>1132</v>
      </c>
      <c r="B442" s="269" t="s">
        <v>21</v>
      </c>
      <c r="C442" s="270" t="s">
        <v>56</v>
      </c>
      <c r="D442" s="271" t="s">
        <v>1128</v>
      </c>
      <c r="E442" s="272" t="s">
        <v>58</v>
      </c>
      <c r="F442" s="327">
        <v>390.273</v>
      </c>
      <c r="G442" s="274">
        <v>2.74</v>
      </c>
      <c r="H442" s="327">
        <f t="shared" si="39"/>
        <v>1069.34802</v>
      </c>
    </row>
    <row r="443" ht="28.5" spans="1:8">
      <c r="A443" s="269" t="s">
        <v>1133</v>
      </c>
      <c r="B443" s="269" t="s">
        <v>21</v>
      </c>
      <c r="C443" s="270" t="s">
        <v>60</v>
      </c>
      <c r="D443" s="271" t="s">
        <v>61</v>
      </c>
      <c r="E443" s="272" t="s">
        <v>58</v>
      </c>
      <c r="F443" s="327">
        <v>390.27</v>
      </c>
      <c r="G443" s="328">
        <v>9.33</v>
      </c>
      <c r="H443" s="327">
        <f t="shared" si="39"/>
        <v>3641.2191</v>
      </c>
    </row>
    <row r="444" spans="1:8">
      <c r="A444" s="245" t="s">
        <v>1134</v>
      </c>
      <c r="B444" s="245" t="s">
        <v>21</v>
      </c>
      <c r="C444" s="246" t="s">
        <v>1135</v>
      </c>
      <c r="D444" s="247" t="s">
        <v>1136</v>
      </c>
      <c r="E444" s="248" t="s">
        <v>58</v>
      </c>
      <c r="F444" s="332">
        <v>0.6225</v>
      </c>
      <c r="G444" s="261">
        <v>218.02</v>
      </c>
      <c r="H444" s="332">
        <f t="shared" si="39"/>
        <v>135.71745</v>
      </c>
    </row>
    <row r="445" ht="28.5" spans="1:8">
      <c r="A445" s="245" t="s">
        <v>1137</v>
      </c>
      <c r="B445" s="245" t="s">
        <v>21</v>
      </c>
      <c r="C445" s="246" t="s">
        <v>1138</v>
      </c>
      <c r="D445" s="247" t="s">
        <v>1139</v>
      </c>
      <c r="E445" s="248" t="s">
        <v>35</v>
      </c>
      <c r="F445" s="332">
        <v>213.1218</v>
      </c>
      <c r="G445" s="261">
        <v>44.03</v>
      </c>
      <c r="H445" s="332">
        <f t="shared" si="39"/>
        <v>9383.752854</v>
      </c>
    </row>
    <row r="446" spans="1:8">
      <c r="A446" s="269" t="s">
        <v>1140</v>
      </c>
      <c r="B446" s="269" t="s">
        <v>21</v>
      </c>
      <c r="C446" s="270" t="s">
        <v>97</v>
      </c>
      <c r="D446" s="271" t="s">
        <v>1126</v>
      </c>
      <c r="E446" s="272" t="s">
        <v>99</v>
      </c>
      <c r="F446" s="327">
        <v>2415</v>
      </c>
      <c r="G446" s="282">
        <v>10.84</v>
      </c>
      <c r="H446" s="327">
        <f t="shared" si="39"/>
        <v>26178.6</v>
      </c>
    </row>
    <row r="447" spans="1:8">
      <c r="A447" s="245" t="s">
        <v>1141</v>
      </c>
      <c r="B447" s="245" t="s">
        <v>21</v>
      </c>
      <c r="C447" s="246" t="s">
        <v>113</v>
      </c>
      <c r="D447" s="247" t="s">
        <v>114</v>
      </c>
      <c r="E447" s="248" t="s">
        <v>58</v>
      </c>
      <c r="F447" s="332">
        <v>26.26748</v>
      </c>
      <c r="G447" s="261">
        <v>331.39</v>
      </c>
      <c r="H447" s="332">
        <f t="shared" si="39"/>
        <v>8704.7801972</v>
      </c>
    </row>
    <row r="448" spans="1:9">
      <c r="A448" s="245" t="s">
        <v>1142</v>
      </c>
      <c r="B448" s="245" t="s">
        <v>21</v>
      </c>
      <c r="C448" s="246" t="s">
        <v>22</v>
      </c>
      <c r="D448" s="247" t="s">
        <v>119</v>
      </c>
      <c r="E448" s="248" t="s">
        <v>120</v>
      </c>
      <c r="F448" s="332">
        <v>1</v>
      </c>
      <c r="G448" s="255">
        <f>871.03*1.2345</f>
        <v>1075.286535</v>
      </c>
      <c r="H448" s="332">
        <f t="shared" si="39"/>
        <v>1075.286535</v>
      </c>
      <c r="I448" s="220"/>
    </row>
    <row r="449" ht="28.5" spans="1:8">
      <c r="A449" s="269" t="s">
        <v>1143</v>
      </c>
      <c r="B449" s="269" t="s">
        <v>21</v>
      </c>
      <c r="C449" s="365" t="s">
        <v>76</v>
      </c>
      <c r="D449" s="271" t="s">
        <v>77</v>
      </c>
      <c r="E449" s="272" t="s">
        <v>58</v>
      </c>
      <c r="F449" s="327">
        <v>273.32002</v>
      </c>
      <c r="G449" s="274">
        <v>46.63</v>
      </c>
      <c r="H449" s="327">
        <f t="shared" si="39"/>
        <v>12744.9125326</v>
      </c>
    </row>
    <row r="450" ht="28.5" spans="1:8">
      <c r="A450" s="269" t="s">
        <v>1144</v>
      </c>
      <c r="B450" s="269" t="s">
        <v>21</v>
      </c>
      <c r="C450" s="270" t="s">
        <v>824</v>
      </c>
      <c r="D450" s="271" t="s">
        <v>825</v>
      </c>
      <c r="E450" s="272" t="s">
        <v>58</v>
      </c>
      <c r="F450" s="327">
        <v>273.32002</v>
      </c>
      <c r="G450" s="274">
        <v>9.96</v>
      </c>
      <c r="H450" s="327">
        <f t="shared" si="39"/>
        <v>2722.2673992</v>
      </c>
    </row>
    <row r="451" ht="15" spans="1:8">
      <c r="A451" s="289" t="s">
        <v>1054</v>
      </c>
      <c r="B451" s="333"/>
      <c r="C451" s="329" t="s">
        <v>16</v>
      </c>
      <c r="D451" s="330" t="s">
        <v>1145</v>
      </c>
      <c r="E451" s="331" t="s">
        <v>18</v>
      </c>
      <c r="F451" s="332"/>
      <c r="G451" s="332"/>
      <c r="H451" s="332"/>
    </row>
    <row r="452" ht="28.5" spans="1:8">
      <c r="A452" s="269" t="s">
        <v>1146</v>
      </c>
      <c r="B452" s="269" t="s">
        <v>21</v>
      </c>
      <c r="C452" s="270" t="s">
        <v>1048</v>
      </c>
      <c r="D452" s="271" t="s">
        <v>1049</v>
      </c>
      <c r="E452" s="272" t="s">
        <v>58</v>
      </c>
      <c r="F452" s="327">
        <v>151.225</v>
      </c>
      <c r="G452" s="274">
        <v>2.25</v>
      </c>
      <c r="H452" s="327">
        <f t="shared" si="39"/>
        <v>340.25625</v>
      </c>
    </row>
    <row r="453" spans="1:8">
      <c r="A453" s="269" t="s">
        <v>1147</v>
      </c>
      <c r="B453" s="269" t="s">
        <v>21</v>
      </c>
      <c r="C453" s="270" t="s">
        <v>56</v>
      </c>
      <c r="D453" s="271" t="s">
        <v>1128</v>
      </c>
      <c r="E453" s="272" t="s">
        <v>58</v>
      </c>
      <c r="F453" s="327">
        <v>196.5925</v>
      </c>
      <c r="G453" s="274">
        <v>2.74</v>
      </c>
      <c r="H453" s="327">
        <f t="shared" si="39"/>
        <v>538.66345</v>
      </c>
    </row>
    <row r="454" ht="28.5" spans="1:8">
      <c r="A454" s="269" t="s">
        <v>1148</v>
      </c>
      <c r="B454" s="269" t="s">
        <v>21</v>
      </c>
      <c r="C454" s="270" t="s">
        <v>60</v>
      </c>
      <c r="D454" s="271" t="s">
        <v>61</v>
      </c>
      <c r="E454" s="272" t="s">
        <v>58</v>
      </c>
      <c r="F454" s="327">
        <v>196.59</v>
      </c>
      <c r="G454" s="328">
        <v>9.33</v>
      </c>
      <c r="H454" s="327">
        <f t="shared" si="39"/>
        <v>1834.1847</v>
      </c>
    </row>
    <row r="455" spans="1:8">
      <c r="A455" s="245" t="s">
        <v>1149</v>
      </c>
      <c r="B455" s="245" t="s">
        <v>21</v>
      </c>
      <c r="C455" s="246" t="s">
        <v>1135</v>
      </c>
      <c r="D455" s="247" t="s">
        <v>1136</v>
      </c>
      <c r="E455" s="248" t="s">
        <v>58</v>
      </c>
      <c r="F455" s="332">
        <v>0.398</v>
      </c>
      <c r="G455" s="261">
        <v>218.02</v>
      </c>
      <c r="H455" s="332">
        <f t="shared" si="39"/>
        <v>86.77196</v>
      </c>
    </row>
    <row r="456" ht="28.5" spans="1:8">
      <c r="A456" s="245" t="s">
        <v>1150</v>
      </c>
      <c r="B456" s="245" t="s">
        <v>21</v>
      </c>
      <c r="C456" s="246" t="s">
        <v>1138</v>
      </c>
      <c r="D456" s="247" t="s">
        <v>1139</v>
      </c>
      <c r="E456" s="248" t="s">
        <v>35</v>
      </c>
      <c r="F456" s="332">
        <v>119.434</v>
      </c>
      <c r="G456" s="261">
        <v>44.03</v>
      </c>
      <c r="H456" s="332">
        <f t="shared" si="39"/>
        <v>5258.67902</v>
      </c>
    </row>
    <row r="457" spans="1:8">
      <c r="A457" s="269" t="s">
        <v>1151</v>
      </c>
      <c r="B457" s="269" t="s">
        <v>21</v>
      </c>
      <c r="C457" s="270" t="s">
        <v>97</v>
      </c>
      <c r="D457" s="271" t="s">
        <v>1126</v>
      </c>
      <c r="E457" s="272" t="s">
        <v>99</v>
      </c>
      <c r="F457" s="327">
        <v>1218</v>
      </c>
      <c r="G457" s="282">
        <v>10.84</v>
      </c>
      <c r="H457" s="327">
        <f t="shared" si="39"/>
        <v>13203.12</v>
      </c>
    </row>
    <row r="458" spans="1:8">
      <c r="A458" s="245" t="s">
        <v>1152</v>
      </c>
      <c r="B458" s="245" t="s">
        <v>21</v>
      </c>
      <c r="C458" s="246" t="s">
        <v>113</v>
      </c>
      <c r="D458" s="247" t="s">
        <v>114</v>
      </c>
      <c r="E458" s="248" t="s">
        <v>58</v>
      </c>
      <c r="F458" s="332">
        <v>13.9224</v>
      </c>
      <c r="G458" s="261">
        <v>331.39</v>
      </c>
      <c r="H458" s="332">
        <f t="shared" si="39"/>
        <v>4613.744136</v>
      </c>
    </row>
    <row r="459" spans="1:8">
      <c r="A459" s="245" t="s">
        <v>1153</v>
      </c>
      <c r="B459" s="245" t="s">
        <v>21</v>
      </c>
      <c r="C459" s="246" t="s">
        <v>22</v>
      </c>
      <c r="D459" s="247" t="s">
        <v>119</v>
      </c>
      <c r="E459" s="248" t="s">
        <v>120</v>
      </c>
      <c r="F459" s="332">
        <v>1</v>
      </c>
      <c r="G459" s="255">
        <f>871.03*1.2345</f>
        <v>1075.286535</v>
      </c>
      <c r="H459" s="332">
        <f t="shared" si="39"/>
        <v>1075.286535</v>
      </c>
    </row>
    <row r="460" ht="28.5" spans="1:8">
      <c r="A460" s="269" t="s">
        <v>1154</v>
      </c>
      <c r="B460" s="269" t="s">
        <v>21</v>
      </c>
      <c r="C460" s="270" t="s">
        <v>76</v>
      </c>
      <c r="D460" s="271" t="s">
        <v>77</v>
      </c>
      <c r="E460" s="272" t="s">
        <v>58</v>
      </c>
      <c r="F460" s="327">
        <v>136.9046</v>
      </c>
      <c r="G460" s="274">
        <v>46.63</v>
      </c>
      <c r="H460" s="327">
        <f t="shared" si="39"/>
        <v>6383.861498</v>
      </c>
    </row>
    <row r="461" ht="28.5" spans="1:8">
      <c r="A461" s="269" t="s">
        <v>1155</v>
      </c>
      <c r="B461" s="269" t="s">
        <v>21</v>
      </c>
      <c r="C461" s="270" t="s">
        <v>824</v>
      </c>
      <c r="D461" s="271" t="s">
        <v>825</v>
      </c>
      <c r="E461" s="272" t="s">
        <v>58</v>
      </c>
      <c r="F461" s="327">
        <v>136.9046</v>
      </c>
      <c r="G461" s="274">
        <v>9.96</v>
      </c>
      <c r="H461" s="327">
        <f t="shared" si="39"/>
        <v>1363.569816</v>
      </c>
    </row>
    <row r="462" ht="15" spans="1:8">
      <c r="A462" s="289" t="s">
        <v>1055</v>
      </c>
      <c r="B462" s="333"/>
      <c r="C462" s="329" t="s">
        <v>16</v>
      </c>
      <c r="D462" s="330" t="s">
        <v>1156</v>
      </c>
      <c r="E462" s="331" t="s">
        <v>18</v>
      </c>
      <c r="F462" s="332"/>
      <c r="G462" s="332"/>
      <c r="H462" s="332">
        <f t="shared" si="39"/>
        <v>0</v>
      </c>
    </row>
    <row r="463" ht="28.5" spans="1:8">
      <c r="A463" s="269" t="s">
        <v>1157</v>
      </c>
      <c r="B463" s="269" t="s">
        <v>21</v>
      </c>
      <c r="C463" s="270" t="s">
        <v>1048</v>
      </c>
      <c r="D463" s="271" t="s">
        <v>1049</v>
      </c>
      <c r="E463" s="272" t="s">
        <v>58</v>
      </c>
      <c r="F463" s="327">
        <v>175.435</v>
      </c>
      <c r="G463" s="274">
        <v>2.25</v>
      </c>
      <c r="H463" s="327">
        <f t="shared" si="39"/>
        <v>394.72875</v>
      </c>
    </row>
    <row r="464" spans="1:8">
      <c r="A464" s="245" t="s">
        <v>1158</v>
      </c>
      <c r="B464" s="245" t="s">
        <v>21</v>
      </c>
      <c r="C464" s="246" t="s">
        <v>56</v>
      </c>
      <c r="D464" s="247" t="s">
        <v>1128</v>
      </c>
      <c r="E464" s="248" t="s">
        <v>58</v>
      </c>
      <c r="F464" s="332">
        <v>228.0655</v>
      </c>
      <c r="G464" s="261">
        <v>2.74</v>
      </c>
      <c r="H464" s="332">
        <f t="shared" si="39"/>
        <v>624.89947</v>
      </c>
    </row>
    <row r="465" ht="28.5" spans="1:8">
      <c r="A465" s="269" t="s">
        <v>1159</v>
      </c>
      <c r="B465" s="269" t="s">
        <v>21</v>
      </c>
      <c r="C465" s="270" t="s">
        <v>60</v>
      </c>
      <c r="D465" s="271" t="s">
        <v>61</v>
      </c>
      <c r="E465" s="272" t="s">
        <v>58</v>
      </c>
      <c r="F465" s="327">
        <v>228.07</v>
      </c>
      <c r="G465" s="328">
        <v>9.33</v>
      </c>
      <c r="H465" s="327">
        <f t="shared" si="39"/>
        <v>2127.8931</v>
      </c>
    </row>
    <row r="466" spans="1:8">
      <c r="A466" s="245" t="s">
        <v>1160</v>
      </c>
      <c r="B466" s="245" t="s">
        <v>21</v>
      </c>
      <c r="C466" s="246" t="s">
        <v>1135</v>
      </c>
      <c r="D466" s="247" t="s">
        <v>1136</v>
      </c>
      <c r="E466" s="248" t="s">
        <v>58</v>
      </c>
      <c r="F466" s="332">
        <v>0.654</v>
      </c>
      <c r="G466" s="261">
        <v>218.02</v>
      </c>
      <c r="H466" s="332">
        <f t="shared" si="39"/>
        <v>142.58508</v>
      </c>
    </row>
    <row r="467" ht="28.5" spans="1:8">
      <c r="A467" s="245" t="s">
        <v>1161</v>
      </c>
      <c r="B467" s="245" t="s">
        <v>21</v>
      </c>
      <c r="C467" s="246" t="s">
        <v>1138</v>
      </c>
      <c r="D467" s="247" t="s">
        <v>1139</v>
      </c>
      <c r="E467" s="248" t="s">
        <v>35</v>
      </c>
      <c r="F467" s="332">
        <v>156.9778</v>
      </c>
      <c r="G467" s="261">
        <v>44.03</v>
      </c>
      <c r="H467" s="332">
        <f t="shared" si="39"/>
        <v>6911.732534</v>
      </c>
    </row>
    <row r="468" spans="1:8">
      <c r="A468" s="269" t="s">
        <v>1162</v>
      </c>
      <c r="B468" s="269" t="s">
        <v>21</v>
      </c>
      <c r="C468" s="270" t="s">
        <v>97</v>
      </c>
      <c r="D468" s="271" t="s">
        <v>1126</v>
      </c>
      <c r="E468" s="272" t="s">
        <v>99</v>
      </c>
      <c r="F468" s="327">
        <v>1113</v>
      </c>
      <c r="G468" s="282">
        <v>10.84</v>
      </c>
      <c r="H468" s="327">
        <f t="shared" si="39"/>
        <v>12064.92</v>
      </c>
    </row>
    <row r="469" spans="1:8">
      <c r="A469" s="245" t="s">
        <v>1163</v>
      </c>
      <c r="B469" s="245" t="s">
        <v>21</v>
      </c>
      <c r="C469" s="246" t="s">
        <v>113</v>
      </c>
      <c r="D469" s="247" t="s">
        <v>114</v>
      </c>
      <c r="E469" s="248" t="s">
        <v>58</v>
      </c>
      <c r="F469" s="332">
        <v>13.0825</v>
      </c>
      <c r="G469" s="261">
        <v>331.39</v>
      </c>
      <c r="H469" s="332">
        <f t="shared" si="39"/>
        <v>4335.409675</v>
      </c>
    </row>
    <row r="470" spans="1:8">
      <c r="A470" s="245" t="s">
        <v>1164</v>
      </c>
      <c r="B470" s="245" t="s">
        <v>21</v>
      </c>
      <c r="C470" s="246" t="s">
        <v>22</v>
      </c>
      <c r="D470" s="247" t="s">
        <v>119</v>
      </c>
      <c r="E470" s="248" t="s">
        <v>120</v>
      </c>
      <c r="F470" s="332">
        <v>1</v>
      </c>
      <c r="G470" s="255">
        <f>871.03*1.2345</f>
        <v>1075.286535</v>
      </c>
      <c r="H470" s="332">
        <f t="shared" si="39"/>
        <v>1075.286535</v>
      </c>
    </row>
    <row r="471" ht="28.5" spans="1:8">
      <c r="A471" s="269" t="s">
        <v>1165</v>
      </c>
      <c r="B471" s="269" t="s">
        <v>21</v>
      </c>
      <c r="C471" s="270" t="s">
        <v>76</v>
      </c>
      <c r="D471" s="271" t="s">
        <v>77</v>
      </c>
      <c r="E471" s="272" t="s">
        <v>58</v>
      </c>
      <c r="F471" s="327">
        <v>161.6985</v>
      </c>
      <c r="G471" s="274">
        <v>46.63</v>
      </c>
      <c r="H471" s="327">
        <f t="shared" si="39"/>
        <v>7540.001055</v>
      </c>
    </row>
    <row r="472" ht="28.5" spans="1:8">
      <c r="A472" s="269" t="s">
        <v>1166</v>
      </c>
      <c r="B472" s="269" t="s">
        <v>21</v>
      </c>
      <c r="C472" s="270" t="s">
        <v>824</v>
      </c>
      <c r="D472" s="271" t="s">
        <v>825</v>
      </c>
      <c r="E472" s="272" t="s">
        <v>58</v>
      </c>
      <c r="F472" s="327">
        <v>161.6985</v>
      </c>
      <c r="G472" s="274">
        <v>9.96</v>
      </c>
      <c r="H472" s="327">
        <f t="shared" si="39"/>
        <v>1610.51706</v>
      </c>
    </row>
    <row r="473" ht="15" spans="1:8">
      <c r="A473" s="289" t="s">
        <v>1056</v>
      </c>
      <c r="B473" s="333"/>
      <c r="C473" s="329" t="s">
        <v>16</v>
      </c>
      <c r="D473" s="330" t="s">
        <v>1167</v>
      </c>
      <c r="E473" s="331" t="s">
        <v>18</v>
      </c>
      <c r="F473" s="332"/>
      <c r="G473" s="332"/>
      <c r="H473" s="332"/>
    </row>
    <row r="474" ht="15" spans="1:8">
      <c r="A474" s="289" t="s">
        <v>1057</v>
      </c>
      <c r="B474" s="333"/>
      <c r="C474" s="329" t="s">
        <v>16</v>
      </c>
      <c r="D474" s="330" t="s">
        <v>1168</v>
      </c>
      <c r="E474" s="331" t="s">
        <v>18</v>
      </c>
      <c r="F474" s="332"/>
      <c r="G474" s="332"/>
      <c r="H474" s="332"/>
    </row>
    <row r="475" ht="28.5" spans="1:8">
      <c r="A475" s="269" t="s">
        <v>1169</v>
      </c>
      <c r="B475" s="269" t="s">
        <v>21</v>
      </c>
      <c r="C475" s="270" t="s">
        <v>1048</v>
      </c>
      <c r="D475" s="271" t="s">
        <v>1049</v>
      </c>
      <c r="E475" s="272" t="s">
        <v>58</v>
      </c>
      <c r="F475" s="327">
        <v>82.485</v>
      </c>
      <c r="G475" s="274">
        <v>2.25</v>
      </c>
      <c r="H475" s="327">
        <f t="shared" si="39"/>
        <v>185.59125</v>
      </c>
    </row>
    <row r="476" spans="1:8">
      <c r="A476" s="269" t="s">
        <v>1170</v>
      </c>
      <c r="B476" s="269" t="s">
        <v>21</v>
      </c>
      <c r="C476" s="270" t="s">
        <v>56</v>
      </c>
      <c r="D476" s="271" t="s">
        <v>1128</v>
      </c>
      <c r="E476" s="272" t="s">
        <v>58</v>
      </c>
      <c r="F476" s="327">
        <v>107.2305</v>
      </c>
      <c r="G476" s="273">
        <v>2.74</v>
      </c>
      <c r="H476" s="327">
        <f t="shared" si="39"/>
        <v>293.81157</v>
      </c>
    </row>
    <row r="477" ht="28.5" spans="1:8">
      <c r="A477" s="269" t="s">
        <v>1171</v>
      </c>
      <c r="B477" s="269" t="s">
        <v>21</v>
      </c>
      <c r="C477" s="270" t="s">
        <v>60</v>
      </c>
      <c r="D477" s="271" t="s">
        <v>61</v>
      </c>
      <c r="E477" s="272" t="s">
        <v>58</v>
      </c>
      <c r="F477" s="327">
        <v>107.23</v>
      </c>
      <c r="G477" s="328">
        <v>9.33</v>
      </c>
      <c r="H477" s="327">
        <f t="shared" si="39"/>
        <v>1000.4559</v>
      </c>
    </row>
    <row r="478" spans="1:9">
      <c r="A478" s="245" t="s">
        <v>1172</v>
      </c>
      <c r="B478" s="245" t="s">
        <v>21</v>
      </c>
      <c r="C478" s="246" t="s">
        <v>1173</v>
      </c>
      <c r="D478" s="247" t="s">
        <v>1174</v>
      </c>
      <c r="E478" s="248" t="s">
        <v>58</v>
      </c>
      <c r="F478" s="332">
        <v>36</v>
      </c>
      <c r="G478" s="250">
        <v>114.12</v>
      </c>
      <c r="H478" s="332">
        <f t="shared" si="39"/>
        <v>4108.32</v>
      </c>
      <c r="I478" s="220"/>
    </row>
    <row r="479" spans="1:8">
      <c r="A479" s="245" t="s">
        <v>1175</v>
      </c>
      <c r="B479" s="245" t="s">
        <v>21</v>
      </c>
      <c r="C479" s="246" t="s">
        <v>1135</v>
      </c>
      <c r="D479" s="247" t="s">
        <v>1136</v>
      </c>
      <c r="E479" s="248" t="s">
        <v>58</v>
      </c>
      <c r="F479" s="332">
        <v>1.9035</v>
      </c>
      <c r="G479" s="261">
        <v>218.02</v>
      </c>
      <c r="H479" s="332">
        <f t="shared" si="39"/>
        <v>415.00107</v>
      </c>
    </row>
    <row r="480" spans="1:8">
      <c r="A480" s="245" t="s">
        <v>1176</v>
      </c>
      <c r="B480" s="245" t="s">
        <v>21</v>
      </c>
      <c r="C480" s="246" t="s">
        <v>1177</v>
      </c>
      <c r="D480" s="247" t="s">
        <v>1178</v>
      </c>
      <c r="E480" s="248" t="s">
        <v>35</v>
      </c>
      <c r="F480" s="332">
        <v>93.3</v>
      </c>
      <c r="G480" s="250">
        <v>12.3</v>
      </c>
      <c r="H480" s="332">
        <f t="shared" si="39"/>
        <v>1147.59</v>
      </c>
    </row>
    <row r="481" spans="1:8">
      <c r="A481" s="245" t="s">
        <v>1179</v>
      </c>
      <c r="B481" s="245" t="s">
        <v>21</v>
      </c>
      <c r="C481" s="246" t="s">
        <v>1180</v>
      </c>
      <c r="D481" s="247" t="s">
        <v>1181</v>
      </c>
      <c r="E481" s="248" t="s">
        <v>58</v>
      </c>
      <c r="F481" s="332">
        <v>7.464</v>
      </c>
      <c r="G481" s="250">
        <v>114.12</v>
      </c>
      <c r="H481" s="332">
        <f t="shared" si="39"/>
        <v>851.79168</v>
      </c>
    </row>
    <row r="482" spans="1:12">
      <c r="A482" s="245" t="s">
        <v>1182</v>
      </c>
      <c r="B482" s="245" t="s">
        <v>21</v>
      </c>
      <c r="C482" s="246" t="s">
        <v>22</v>
      </c>
      <c r="D482" s="247" t="s">
        <v>1183</v>
      </c>
      <c r="E482" s="248" t="s">
        <v>126</v>
      </c>
      <c r="F482" s="332">
        <v>31.1</v>
      </c>
      <c r="G482" s="255">
        <v>19.26</v>
      </c>
      <c r="H482" s="332">
        <f t="shared" ref="H482:H495" si="40">G482*F482</f>
        <v>598.986</v>
      </c>
      <c r="L482" s="221"/>
    </row>
    <row r="483" spans="1:8">
      <c r="A483" s="245" t="s">
        <v>1184</v>
      </c>
      <c r="B483" s="245" t="s">
        <v>21</v>
      </c>
      <c r="C483" s="246" t="s">
        <v>22</v>
      </c>
      <c r="D483" s="247" t="s">
        <v>1185</v>
      </c>
      <c r="E483" s="248" t="s">
        <v>126</v>
      </c>
      <c r="F483" s="332">
        <v>31.5</v>
      </c>
      <c r="G483" s="255">
        <v>59</v>
      </c>
      <c r="H483" s="332">
        <f t="shared" si="40"/>
        <v>1858.5</v>
      </c>
    </row>
    <row r="484" ht="28.5" spans="1:8">
      <c r="A484" s="245" t="s">
        <v>1186</v>
      </c>
      <c r="B484" s="245" t="s">
        <v>21</v>
      </c>
      <c r="C484" s="246" t="s">
        <v>1138</v>
      </c>
      <c r="D484" s="247" t="s">
        <v>1139</v>
      </c>
      <c r="E484" s="248" t="s">
        <v>35</v>
      </c>
      <c r="F484" s="332">
        <v>118.548</v>
      </c>
      <c r="G484" s="261">
        <v>44.03</v>
      </c>
      <c r="H484" s="332">
        <f t="shared" si="40"/>
        <v>5219.66844</v>
      </c>
    </row>
    <row r="485" spans="1:8">
      <c r="A485" s="269" t="s">
        <v>1187</v>
      </c>
      <c r="B485" s="269" t="s">
        <v>21</v>
      </c>
      <c r="C485" s="270" t="s">
        <v>97</v>
      </c>
      <c r="D485" s="271" t="s">
        <v>1126</v>
      </c>
      <c r="E485" s="272" t="s">
        <v>99</v>
      </c>
      <c r="F485" s="327">
        <v>4509</v>
      </c>
      <c r="G485" s="282">
        <v>10.84</v>
      </c>
      <c r="H485" s="327">
        <f t="shared" si="40"/>
        <v>48877.56</v>
      </c>
    </row>
    <row r="486" spans="1:8">
      <c r="A486" s="245" t="s">
        <v>1188</v>
      </c>
      <c r="B486" s="245" t="s">
        <v>21</v>
      </c>
      <c r="C486" s="246" t="s">
        <v>113</v>
      </c>
      <c r="D486" s="247" t="s">
        <v>114</v>
      </c>
      <c r="E486" s="248" t="s">
        <v>58</v>
      </c>
      <c r="F486" s="332">
        <v>19.4688</v>
      </c>
      <c r="G486" s="261">
        <v>331.39</v>
      </c>
      <c r="H486" s="332">
        <f t="shared" si="40"/>
        <v>6451.765632</v>
      </c>
    </row>
    <row r="487" spans="1:9">
      <c r="A487" s="245" t="s">
        <v>1189</v>
      </c>
      <c r="B487" s="245" t="s">
        <v>21</v>
      </c>
      <c r="C487" s="246" t="s">
        <v>22</v>
      </c>
      <c r="D487" s="247" t="s">
        <v>119</v>
      </c>
      <c r="E487" s="248" t="s">
        <v>120</v>
      </c>
      <c r="F487" s="332">
        <v>1</v>
      </c>
      <c r="G487" s="255">
        <f>871.03*1.2345</f>
        <v>1075.286535</v>
      </c>
      <c r="H487" s="332">
        <f t="shared" si="40"/>
        <v>1075.286535</v>
      </c>
      <c r="I487" s="220"/>
    </row>
    <row r="488" ht="28.5" spans="1:8">
      <c r="A488" s="269" t="s">
        <v>1190</v>
      </c>
      <c r="B488" s="269" t="s">
        <v>21</v>
      </c>
      <c r="C488" s="270" t="s">
        <v>76</v>
      </c>
      <c r="D488" s="271" t="s">
        <v>77</v>
      </c>
      <c r="E488" s="272" t="s">
        <v>58</v>
      </c>
      <c r="F488" s="327">
        <v>17.6487</v>
      </c>
      <c r="G488" s="274">
        <v>46.63</v>
      </c>
      <c r="H488" s="327">
        <f t="shared" si="40"/>
        <v>822.958881</v>
      </c>
    </row>
    <row r="489" ht="28.5" spans="1:8">
      <c r="A489" s="269" t="s">
        <v>1191</v>
      </c>
      <c r="B489" s="269" t="s">
        <v>21</v>
      </c>
      <c r="C489" s="270" t="s">
        <v>824</v>
      </c>
      <c r="D489" s="271" t="s">
        <v>825</v>
      </c>
      <c r="E489" s="272" t="s">
        <v>58</v>
      </c>
      <c r="F489" s="327">
        <v>17.6487</v>
      </c>
      <c r="G489" s="274">
        <v>9.96</v>
      </c>
      <c r="H489" s="327">
        <f t="shared" si="40"/>
        <v>175.781052</v>
      </c>
    </row>
    <row r="490" ht="15" spans="1:8">
      <c r="A490" s="289" t="s">
        <v>1058</v>
      </c>
      <c r="B490" s="333"/>
      <c r="C490" s="329" t="s">
        <v>16</v>
      </c>
      <c r="D490" s="330" t="s">
        <v>1192</v>
      </c>
      <c r="E490" s="331" t="s">
        <v>18</v>
      </c>
      <c r="F490" s="332"/>
      <c r="G490" s="332"/>
      <c r="H490" s="332"/>
    </row>
    <row r="491" spans="1:8">
      <c r="A491" s="252" t="s">
        <v>1193</v>
      </c>
      <c r="B491" s="252" t="s">
        <v>52</v>
      </c>
      <c r="C491" s="268" t="s">
        <v>22</v>
      </c>
      <c r="D491" s="253" t="s">
        <v>1194</v>
      </c>
      <c r="E491" s="254" t="s">
        <v>58</v>
      </c>
      <c r="F491" s="334">
        <v>500</v>
      </c>
      <c r="G491" s="334">
        <v>19.5</v>
      </c>
      <c r="H491" s="334">
        <f t="shared" si="40"/>
        <v>9750</v>
      </c>
    </row>
    <row r="492" ht="27" spans="1:8">
      <c r="A492" s="245" t="s">
        <v>1195</v>
      </c>
      <c r="B492" s="245" t="s">
        <v>21</v>
      </c>
      <c r="C492" s="303" t="s">
        <v>1196</v>
      </c>
      <c r="D492" s="304" t="s">
        <v>1197</v>
      </c>
      <c r="E492" s="254" t="s">
        <v>28</v>
      </c>
      <c r="F492" s="255">
        <v>798</v>
      </c>
      <c r="G492" s="250">
        <v>58.97</v>
      </c>
      <c r="H492" s="255">
        <f t="shared" si="40"/>
        <v>47058.06</v>
      </c>
    </row>
    <row r="493" spans="1:8">
      <c r="A493" s="245" t="s">
        <v>1198</v>
      </c>
      <c r="B493" s="245" t="s">
        <v>21</v>
      </c>
      <c r="C493" s="246" t="s">
        <v>1199</v>
      </c>
      <c r="D493" s="247" t="s">
        <v>1200</v>
      </c>
      <c r="E493" s="248" t="s">
        <v>58</v>
      </c>
      <c r="F493" s="332">
        <v>798</v>
      </c>
      <c r="G493" s="255">
        <v>29</v>
      </c>
      <c r="H493" s="332">
        <f t="shared" si="40"/>
        <v>23142</v>
      </c>
    </row>
    <row r="494" ht="15" spans="1:8">
      <c r="A494" s="289" t="s">
        <v>1061</v>
      </c>
      <c r="B494" s="333"/>
      <c r="C494" s="329" t="s">
        <v>16</v>
      </c>
      <c r="D494" s="330" t="s">
        <v>1201</v>
      </c>
      <c r="E494" s="331" t="s">
        <v>18</v>
      </c>
      <c r="F494" s="332"/>
      <c r="G494" s="255"/>
      <c r="H494" s="332"/>
    </row>
    <row r="495" ht="42.75" spans="1:8">
      <c r="A495" s="245" t="s">
        <v>1202</v>
      </c>
      <c r="B495" s="245" t="s">
        <v>21</v>
      </c>
      <c r="C495" s="336" t="s">
        <v>1203</v>
      </c>
      <c r="D495" s="247" t="s">
        <v>1204</v>
      </c>
      <c r="E495" s="248" t="s">
        <v>58</v>
      </c>
      <c r="F495" s="332">
        <v>55</v>
      </c>
      <c r="G495" s="255">
        <v>460.94</v>
      </c>
      <c r="H495" s="332">
        <f t="shared" si="40"/>
        <v>25351.7</v>
      </c>
    </row>
    <row r="496" ht="15" spans="1:8">
      <c r="A496" s="333" t="s">
        <v>1205</v>
      </c>
      <c r="B496" s="333"/>
      <c r="C496" s="329"/>
      <c r="D496" s="330" t="s">
        <v>1206</v>
      </c>
      <c r="E496" s="331"/>
      <c r="F496" s="260"/>
      <c r="G496" s="255"/>
      <c r="H496" s="260"/>
    </row>
    <row r="497" spans="1:8">
      <c r="A497" s="277" t="s">
        <v>1207</v>
      </c>
      <c r="B497" s="277" t="s">
        <v>21</v>
      </c>
      <c r="C497" s="270" t="s">
        <v>97</v>
      </c>
      <c r="D497" s="271" t="s">
        <v>1126</v>
      </c>
      <c r="E497" s="272" t="s">
        <v>99</v>
      </c>
      <c r="F497" s="327">
        <v>6036.34</v>
      </c>
      <c r="G497" s="274">
        <v>10.84</v>
      </c>
      <c r="H497" s="327">
        <f t="shared" ref="H497:H506" si="41">G497*F497</f>
        <v>65433.9256</v>
      </c>
    </row>
    <row r="498" spans="1:8">
      <c r="A498" s="256" t="s">
        <v>1208</v>
      </c>
      <c r="B498" s="256" t="s">
        <v>21</v>
      </c>
      <c r="C498" s="246" t="s">
        <v>113</v>
      </c>
      <c r="D498" s="247" t="s">
        <v>114</v>
      </c>
      <c r="E498" s="248" t="s">
        <v>58</v>
      </c>
      <c r="F498" s="332">
        <v>66.21</v>
      </c>
      <c r="G498" s="261">
        <v>331.39</v>
      </c>
      <c r="H498" s="332">
        <f t="shared" si="41"/>
        <v>21941.3319</v>
      </c>
    </row>
    <row r="499" ht="28.5" spans="1:8">
      <c r="A499" s="256" t="s">
        <v>1209</v>
      </c>
      <c r="B499" s="256" t="s">
        <v>21</v>
      </c>
      <c r="C499" s="246" t="s">
        <v>1138</v>
      </c>
      <c r="D499" s="247" t="s">
        <v>1139</v>
      </c>
      <c r="E499" s="248" t="s">
        <v>35</v>
      </c>
      <c r="F499" s="332">
        <v>420.59</v>
      </c>
      <c r="G499" s="261">
        <v>44.03</v>
      </c>
      <c r="H499" s="332">
        <f t="shared" si="41"/>
        <v>18518.5777</v>
      </c>
    </row>
    <row r="500" ht="28.5" spans="1:8">
      <c r="A500" s="277" t="s">
        <v>1210</v>
      </c>
      <c r="B500" s="277" t="s">
        <v>21</v>
      </c>
      <c r="C500" s="270" t="s">
        <v>1048</v>
      </c>
      <c r="D500" s="271" t="s">
        <v>1049</v>
      </c>
      <c r="E500" s="272" t="s">
        <v>58</v>
      </c>
      <c r="F500" s="327">
        <v>74.55</v>
      </c>
      <c r="G500" s="274">
        <v>2.25</v>
      </c>
      <c r="H500" s="327">
        <f t="shared" si="41"/>
        <v>167.7375</v>
      </c>
    </row>
    <row r="501" ht="28.5" spans="1:8">
      <c r="A501" s="277" t="s">
        <v>1211</v>
      </c>
      <c r="B501" s="277" t="s">
        <v>21</v>
      </c>
      <c r="C501" s="270" t="s">
        <v>824</v>
      </c>
      <c r="D501" s="271" t="s">
        <v>825</v>
      </c>
      <c r="E501" s="272" t="s">
        <v>58</v>
      </c>
      <c r="F501" s="327">
        <v>65</v>
      </c>
      <c r="G501" s="274">
        <v>9.96</v>
      </c>
      <c r="H501" s="327">
        <f t="shared" si="41"/>
        <v>647.4</v>
      </c>
    </row>
    <row r="502" ht="28.5" spans="1:8">
      <c r="A502" s="277" t="s">
        <v>1212</v>
      </c>
      <c r="B502" s="277" t="s">
        <v>21</v>
      </c>
      <c r="C502" s="270" t="s">
        <v>60</v>
      </c>
      <c r="D502" s="271" t="s">
        <v>61</v>
      </c>
      <c r="E502" s="272" t="s">
        <v>58</v>
      </c>
      <c r="F502" s="327">
        <v>71.2</v>
      </c>
      <c r="G502" s="328">
        <v>9.33</v>
      </c>
      <c r="H502" s="327">
        <f t="shared" si="41"/>
        <v>664.296</v>
      </c>
    </row>
    <row r="503" ht="28.5" spans="1:8">
      <c r="A503" s="277" t="s">
        <v>1213</v>
      </c>
      <c r="B503" s="277" t="s">
        <v>21</v>
      </c>
      <c r="C503" s="270" t="s">
        <v>76</v>
      </c>
      <c r="D503" s="271" t="s">
        <v>77</v>
      </c>
      <c r="E503" s="272" t="s">
        <v>58</v>
      </c>
      <c r="F503" s="327">
        <v>85</v>
      </c>
      <c r="G503" s="274">
        <v>182.08</v>
      </c>
      <c r="H503" s="327">
        <f t="shared" si="41"/>
        <v>15476.8</v>
      </c>
    </row>
    <row r="504" spans="1:8">
      <c r="A504" s="277" t="s">
        <v>1214</v>
      </c>
      <c r="B504" s="277" t="s">
        <v>21</v>
      </c>
      <c r="C504" s="270" t="s">
        <v>56</v>
      </c>
      <c r="D504" s="271" t="s">
        <v>1128</v>
      </c>
      <c r="E504" s="272" t="s">
        <v>58</v>
      </c>
      <c r="F504" s="327">
        <v>164.32</v>
      </c>
      <c r="G504" s="274">
        <v>2.74</v>
      </c>
      <c r="H504" s="327">
        <f t="shared" si="41"/>
        <v>450.2368</v>
      </c>
    </row>
    <row r="505" ht="15" spans="1:8">
      <c r="A505" s="333"/>
      <c r="B505" s="333"/>
      <c r="C505" s="329"/>
      <c r="D505" s="330" t="s">
        <v>1215</v>
      </c>
      <c r="E505" s="331"/>
      <c r="F505" s="260"/>
      <c r="G505" s="255"/>
      <c r="H505" s="332"/>
    </row>
    <row r="506" spans="1:8">
      <c r="A506" s="256" t="s">
        <v>1216</v>
      </c>
      <c r="B506" s="256" t="s">
        <v>21</v>
      </c>
      <c r="C506" s="257" t="s">
        <v>1217</v>
      </c>
      <c r="D506" s="258" t="s">
        <v>1218</v>
      </c>
      <c r="E506" s="259" t="s">
        <v>1123</v>
      </c>
      <c r="F506" s="260">
        <v>0.79</v>
      </c>
      <c r="G506" s="261">
        <v>290.69</v>
      </c>
      <c r="H506" s="332">
        <f t="shared" si="41"/>
        <v>229.6451</v>
      </c>
    </row>
    <row r="507" spans="1:8">
      <c r="A507" s="256" t="s">
        <v>1219</v>
      </c>
      <c r="B507" s="256" t="s">
        <v>21</v>
      </c>
      <c r="C507" s="337" t="s">
        <v>1220</v>
      </c>
      <c r="D507" s="338" t="s">
        <v>1221</v>
      </c>
      <c r="E507" s="248" t="s">
        <v>28</v>
      </c>
      <c r="F507" s="332">
        <v>15.78</v>
      </c>
      <c r="G507" s="339">
        <v>13.93</v>
      </c>
      <c r="H507" s="332">
        <f t="shared" ref="H507:H508" si="42">G507*F507</f>
        <v>219.8154</v>
      </c>
    </row>
    <row r="508" ht="38.25" spans="1:8">
      <c r="A508" s="256" t="s">
        <v>1222</v>
      </c>
      <c r="B508" s="256" t="s">
        <v>21</v>
      </c>
      <c r="C508" s="257" t="s">
        <v>1223</v>
      </c>
      <c r="D508" s="258" t="s">
        <v>1224</v>
      </c>
      <c r="E508" s="259" t="s">
        <v>28</v>
      </c>
      <c r="F508" s="260">
        <v>5.2</v>
      </c>
      <c r="G508" s="261">
        <v>54.29</v>
      </c>
      <c r="H508" s="332">
        <f t="shared" si="42"/>
        <v>282.308</v>
      </c>
    </row>
    <row r="509" ht="15" spans="1:8">
      <c r="A509" s="263" t="s">
        <v>16</v>
      </c>
      <c r="B509" s="263"/>
      <c r="C509" s="264" t="s">
        <v>16</v>
      </c>
      <c r="D509" s="265"/>
      <c r="E509" s="265" t="s">
        <v>18</v>
      </c>
      <c r="F509" s="266" t="s">
        <v>19</v>
      </c>
      <c r="G509" s="267" t="s">
        <v>48</v>
      </c>
      <c r="H509" s="266">
        <f>SUM(H397:H508)</f>
        <v>1189654.686743</v>
      </c>
    </row>
    <row r="510" ht="15" spans="1:8">
      <c r="A510" s="240" t="s">
        <v>1225</v>
      </c>
      <c r="B510" s="240"/>
      <c r="C510" s="241" t="s">
        <v>16</v>
      </c>
      <c r="D510" s="242" t="s">
        <v>1226</v>
      </c>
      <c r="E510" s="242" t="s">
        <v>18</v>
      </c>
      <c r="F510" s="243" t="s">
        <v>19</v>
      </c>
      <c r="G510" s="244" t="s">
        <v>19</v>
      </c>
      <c r="H510" s="243" t="s">
        <v>19</v>
      </c>
    </row>
    <row r="511" spans="1:8">
      <c r="A511" s="245" t="s">
        <v>1227</v>
      </c>
      <c r="B511" s="245" t="s">
        <v>52</v>
      </c>
      <c r="C511" s="366" t="s">
        <v>1228</v>
      </c>
      <c r="D511" s="247" t="s">
        <v>1229</v>
      </c>
      <c r="E511" s="248" t="s">
        <v>35</v>
      </c>
      <c r="F511" s="249">
        <v>1881.81</v>
      </c>
      <c r="G511" s="261">
        <v>9.6</v>
      </c>
      <c r="H511" s="249">
        <f t="shared" ref="H511:H519" si="43">+ROUND(F511*G511,2)</f>
        <v>18065.38</v>
      </c>
    </row>
    <row r="512" spans="1:8">
      <c r="A512" s="245" t="s">
        <v>1230</v>
      </c>
      <c r="B512" s="245" t="s">
        <v>52</v>
      </c>
      <c r="C512" s="366" t="s">
        <v>1231</v>
      </c>
      <c r="D512" s="247" t="s">
        <v>1232</v>
      </c>
      <c r="E512" s="248" t="s">
        <v>35</v>
      </c>
      <c r="F512" s="249">
        <v>800</v>
      </c>
      <c r="G512" s="261">
        <v>8.73</v>
      </c>
      <c r="H512" s="249">
        <f t="shared" si="43"/>
        <v>6984</v>
      </c>
    </row>
    <row r="513" ht="28.5" spans="1:8">
      <c r="A513" s="245" t="s">
        <v>1233</v>
      </c>
      <c r="B513" s="245" t="s">
        <v>52</v>
      </c>
      <c r="C513" s="366" t="s">
        <v>1234</v>
      </c>
      <c r="D513" s="247" t="s">
        <v>1235</v>
      </c>
      <c r="E513" s="248" t="s">
        <v>164</v>
      </c>
      <c r="F513" s="249">
        <v>2</v>
      </c>
      <c r="G513" s="261">
        <v>95.37</v>
      </c>
      <c r="H513" s="249">
        <f t="shared" si="43"/>
        <v>190.74</v>
      </c>
    </row>
    <row r="514" ht="28.5" spans="1:8">
      <c r="A514" s="245" t="s">
        <v>1236</v>
      </c>
      <c r="B514" s="245" t="s">
        <v>52</v>
      </c>
      <c r="C514" s="366" t="s">
        <v>1237</v>
      </c>
      <c r="D514" s="247" t="s">
        <v>1238</v>
      </c>
      <c r="E514" s="248" t="s">
        <v>164</v>
      </c>
      <c r="F514" s="249">
        <v>2</v>
      </c>
      <c r="G514" s="261">
        <v>97.02</v>
      </c>
      <c r="H514" s="249">
        <f t="shared" si="43"/>
        <v>194.04</v>
      </c>
    </row>
    <row r="515" ht="28.5" spans="1:8">
      <c r="A515" s="245" t="s">
        <v>1239</v>
      </c>
      <c r="B515" s="245" t="s">
        <v>52</v>
      </c>
      <c r="C515" s="366" t="s">
        <v>1240</v>
      </c>
      <c r="D515" s="247" t="s">
        <v>1241</v>
      </c>
      <c r="E515" s="248" t="s">
        <v>164</v>
      </c>
      <c r="F515" s="249">
        <v>5</v>
      </c>
      <c r="G515" s="261">
        <v>203.05</v>
      </c>
      <c r="H515" s="249">
        <f t="shared" si="43"/>
        <v>1015.25</v>
      </c>
    </row>
    <row r="516" ht="28.5" spans="1:8">
      <c r="A516" s="245" t="s">
        <v>1242</v>
      </c>
      <c r="B516" s="245" t="s">
        <v>52</v>
      </c>
      <c r="C516" s="366" t="s">
        <v>1243</v>
      </c>
      <c r="D516" s="247" t="s">
        <v>1244</v>
      </c>
      <c r="E516" s="248" t="s">
        <v>164</v>
      </c>
      <c r="F516" s="249">
        <v>2</v>
      </c>
      <c r="G516" s="261">
        <v>231.27</v>
      </c>
      <c r="H516" s="249">
        <f t="shared" si="43"/>
        <v>462.54</v>
      </c>
    </row>
    <row r="517" ht="28.5" spans="1:8">
      <c r="A517" s="245" t="s">
        <v>1245</v>
      </c>
      <c r="B517" s="245" t="s">
        <v>52</v>
      </c>
      <c r="C517" s="366" t="s">
        <v>1246</v>
      </c>
      <c r="D517" s="247" t="s">
        <v>1247</v>
      </c>
      <c r="E517" s="248" t="s">
        <v>164</v>
      </c>
      <c r="F517" s="249">
        <v>3</v>
      </c>
      <c r="G517" s="261">
        <v>209.37</v>
      </c>
      <c r="H517" s="249">
        <f t="shared" si="43"/>
        <v>628.11</v>
      </c>
    </row>
    <row r="518" ht="28.5" spans="1:8">
      <c r="A518" s="245" t="s">
        <v>1248</v>
      </c>
      <c r="B518" s="245" t="s">
        <v>52</v>
      </c>
      <c r="C518" s="366" t="s">
        <v>1249</v>
      </c>
      <c r="D518" s="247" t="s">
        <v>1250</v>
      </c>
      <c r="E518" s="248" t="s">
        <v>164</v>
      </c>
      <c r="F518" s="249">
        <v>3</v>
      </c>
      <c r="G518" s="261">
        <v>9.83</v>
      </c>
      <c r="H518" s="249">
        <f t="shared" si="43"/>
        <v>29.49</v>
      </c>
    </row>
    <row r="519" ht="28.5" spans="1:8">
      <c r="A519" s="252" t="s">
        <v>1251</v>
      </c>
      <c r="B519" s="252" t="s">
        <v>52</v>
      </c>
      <c r="C519" s="364" t="s">
        <v>1252</v>
      </c>
      <c r="D519" s="253" t="s">
        <v>1253</v>
      </c>
      <c r="E519" s="254" t="s">
        <v>164</v>
      </c>
      <c r="F519" s="255">
        <v>100</v>
      </c>
      <c r="G519" s="261">
        <v>167.68</v>
      </c>
      <c r="H519" s="255">
        <f t="shared" si="43"/>
        <v>16768</v>
      </c>
    </row>
    <row r="520" ht="15" spans="1:8">
      <c r="A520" s="263" t="s">
        <v>16</v>
      </c>
      <c r="B520" s="263"/>
      <c r="C520" s="264" t="s">
        <v>16</v>
      </c>
      <c r="D520" s="265"/>
      <c r="E520" s="265" t="s">
        <v>18</v>
      </c>
      <c r="F520" s="266" t="s">
        <v>19</v>
      </c>
      <c r="G520" s="267" t="s">
        <v>48</v>
      </c>
      <c r="H520" s="266">
        <f>SUM(H511:H519)</f>
        <v>44337.55</v>
      </c>
    </row>
    <row r="521" ht="15" spans="1:9">
      <c r="A521" s="240" t="s">
        <v>1254</v>
      </c>
      <c r="B521" s="240"/>
      <c r="C521" s="340" t="s">
        <v>16</v>
      </c>
      <c r="D521" s="242" t="s">
        <v>1255</v>
      </c>
      <c r="E521" s="341" t="s">
        <v>18</v>
      </c>
      <c r="F521" s="243" t="s">
        <v>19</v>
      </c>
      <c r="G521" s="244" t="s">
        <v>19</v>
      </c>
      <c r="H521" s="243" t="s">
        <v>19</v>
      </c>
      <c r="I521" s="221"/>
    </row>
    <row r="522" ht="42.75" customHeight="1" spans="1:9">
      <c r="A522" s="245" t="s">
        <v>1256</v>
      </c>
      <c r="B522" s="245" t="s">
        <v>52</v>
      </c>
      <c r="C522" s="366" t="s">
        <v>1257</v>
      </c>
      <c r="D522" s="247" t="s">
        <v>1258</v>
      </c>
      <c r="E522" s="286" t="s">
        <v>35</v>
      </c>
      <c r="F522" s="249">
        <v>40</v>
      </c>
      <c r="G522" s="261">
        <v>111.73</v>
      </c>
      <c r="H522" s="249">
        <f t="shared" ref="H522:H529" si="44">+ROUND(F522*G522,2)</f>
        <v>4469.2</v>
      </c>
      <c r="I522" s="221"/>
    </row>
    <row r="523" ht="28.5" spans="1:9">
      <c r="A523" s="245" t="s">
        <v>1259</v>
      </c>
      <c r="B523" s="245" t="s">
        <v>52</v>
      </c>
      <c r="C523" s="366" t="s">
        <v>1260</v>
      </c>
      <c r="D523" s="247" t="s">
        <v>1261</v>
      </c>
      <c r="E523" s="286" t="s">
        <v>95</v>
      </c>
      <c r="F523" s="249">
        <v>4</v>
      </c>
      <c r="G523" s="261">
        <v>583.87</v>
      </c>
      <c r="H523" s="249">
        <f t="shared" si="44"/>
        <v>2335.48</v>
      </c>
      <c r="I523" s="221"/>
    </row>
    <row r="524" spans="1:9">
      <c r="A524" s="245" t="s">
        <v>1262</v>
      </c>
      <c r="B524" s="245" t="s">
        <v>52</v>
      </c>
      <c r="C524" s="366" t="s">
        <v>1263</v>
      </c>
      <c r="D524" s="247" t="s">
        <v>1264</v>
      </c>
      <c r="E524" s="286" t="s">
        <v>95</v>
      </c>
      <c r="F524" s="249">
        <v>4</v>
      </c>
      <c r="G524" s="250">
        <v>123.59</v>
      </c>
      <c r="H524" s="249">
        <f t="shared" si="44"/>
        <v>494.36</v>
      </c>
      <c r="I524" s="293"/>
    </row>
    <row r="525" spans="1:9">
      <c r="A525" s="245" t="s">
        <v>1265</v>
      </c>
      <c r="B525" s="245" t="s">
        <v>52</v>
      </c>
      <c r="C525" s="366" t="s">
        <v>1266</v>
      </c>
      <c r="D525" s="247" t="s">
        <v>1267</v>
      </c>
      <c r="E525" s="286" t="s">
        <v>95</v>
      </c>
      <c r="F525" s="249">
        <v>2</v>
      </c>
      <c r="G525" s="255">
        <v>125.36</v>
      </c>
      <c r="H525" s="250">
        <v>145.49</v>
      </c>
      <c r="I525" s="293"/>
    </row>
    <row r="526" spans="1:9">
      <c r="A526" s="245" t="s">
        <v>1268</v>
      </c>
      <c r="B526" s="245" t="s">
        <v>52</v>
      </c>
      <c r="C526" s="366" t="s">
        <v>1269</v>
      </c>
      <c r="D526" s="247" t="s">
        <v>1270</v>
      </c>
      <c r="E526" s="286" t="s">
        <v>95</v>
      </c>
      <c r="F526" s="249">
        <v>12</v>
      </c>
      <c r="G526" s="250">
        <v>16.35</v>
      </c>
      <c r="H526" s="249">
        <f t="shared" si="44"/>
        <v>196.2</v>
      </c>
      <c r="I526" s="293"/>
    </row>
    <row r="527" spans="1:9">
      <c r="A527" s="245" t="s">
        <v>1271</v>
      </c>
      <c r="B527" s="245" t="s">
        <v>52</v>
      </c>
      <c r="C527" s="366" t="s">
        <v>1272</v>
      </c>
      <c r="D527" s="247" t="s">
        <v>1273</v>
      </c>
      <c r="E527" s="286" t="s">
        <v>95</v>
      </c>
      <c r="F527" s="249">
        <v>12</v>
      </c>
      <c r="G527" s="250">
        <v>16.46</v>
      </c>
      <c r="H527" s="249">
        <f t="shared" si="44"/>
        <v>197.52</v>
      </c>
      <c r="I527" s="293"/>
    </row>
    <row r="528" ht="17.25" customHeight="1" spans="1:9">
      <c r="A528" s="245" t="s">
        <v>1274</v>
      </c>
      <c r="B528" s="245" t="s">
        <v>52</v>
      </c>
      <c r="C528" s="366" t="s">
        <v>1275</v>
      </c>
      <c r="D528" s="247" t="s">
        <v>1276</v>
      </c>
      <c r="E528" s="286" t="s">
        <v>95</v>
      </c>
      <c r="F528" s="249">
        <v>45</v>
      </c>
      <c r="G528" s="250">
        <v>22.6</v>
      </c>
      <c r="H528" s="249">
        <f t="shared" si="44"/>
        <v>1017</v>
      </c>
      <c r="I528" s="293"/>
    </row>
    <row r="529" ht="17.25" customHeight="1" spans="1:9">
      <c r="A529" s="245" t="s">
        <v>1277</v>
      </c>
      <c r="B529" s="245" t="s">
        <v>52</v>
      </c>
      <c r="C529" s="366" t="s">
        <v>22</v>
      </c>
      <c r="D529" s="262" t="s">
        <v>1278</v>
      </c>
      <c r="E529" s="342" t="s">
        <v>120</v>
      </c>
      <c r="F529" s="260">
        <v>1</v>
      </c>
      <c r="G529" s="255">
        <v>12500</v>
      </c>
      <c r="H529" s="260">
        <f t="shared" si="44"/>
        <v>12500</v>
      </c>
      <c r="I529" s="293"/>
    </row>
    <row r="530" ht="15" spans="1:8">
      <c r="A530" s="263"/>
      <c r="B530" s="263"/>
      <c r="C530" s="264"/>
      <c r="D530" s="265"/>
      <c r="E530" s="265"/>
      <c r="F530" s="266"/>
      <c r="G530" s="267"/>
      <c r="H530" s="266">
        <f>SUM(H522:H529)</f>
        <v>21355.25</v>
      </c>
    </row>
    <row r="531" ht="15" spans="1:8">
      <c r="A531" s="240" t="s">
        <v>1279</v>
      </c>
      <c r="B531" s="240"/>
      <c r="C531" s="241" t="s">
        <v>16</v>
      </c>
      <c r="D531" s="242" t="s">
        <v>1280</v>
      </c>
      <c r="E531" s="242" t="s">
        <v>18</v>
      </c>
      <c r="F531" s="243" t="s">
        <v>19</v>
      </c>
      <c r="G531" s="244" t="s">
        <v>19</v>
      </c>
      <c r="H531" s="243" t="s">
        <v>19</v>
      </c>
    </row>
    <row r="532" spans="1:8">
      <c r="A532" s="343" t="s">
        <v>1281</v>
      </c>
      <c r="B532" s="343" t="s">
        <v>52</v>
      </c>
      <c r="C532" s="372" t="s">
        <v>1282</v>
      </c>
      <c r="D532" s="345" t="s">
        <v>1283</v>
      </c>
      <c r="E532" s="346" t="s">
        <v>35</v>
      </c>
      <c r="F532" s="347">
        <v>4478.27</v>
      </c>
      <c r="G532" s="261">
        <v>9.86</v>
      </c>
      <c r="H532" s="347">
        <f>+ROUND(F532*G532,2)</f>
        <v>44155.74</v>
      </c>
    </row>
    <row r="533" ht="15" spans="1:8">
      <c r="A533" s="263" t="s">
        <v>16</v>
      </c>
      <c r="B533" s="263"/>
      <c r="C533" s="264" t="s">
        <v>16</v>
      </c>
      <c r="D533" s="265"/>
      <c r="E533" s="265" t="s">
        <v>18</v>
      </c>
      <c r="F533" s="266" t="s">
        <v>19</v>
      </c>
      <c r="G533" s="267" t="s">
        <v>48</v>
      </c>
      <c r="H533" s="266">
        <f>SUM(H532)</f>
        <v>44155.74</v>
      </c>
    </row>
    <row r="534" ht="15" spans="1:8">
      <c r="A534" s="348" t="s">
        <v>1284</v>
      </c>
      <c r="B534" s="349"/>
      <c r="C534" s="349"/>
      <c r="D534" s="349"/>
      <c r="E534" s="349"/>
      <c r="F534" s="349"/>
      <c r="G534" s="350"/>
      <c r="H534" s="351">
        <f>H533+H530+H520+H509+H395+H390+H376+H348+H319+H188+H60+H55+H47+H44+H37+H23+H16</f>
        <v>8186072.041243</v>
      </c>
    </row>
    <row r="535" spans="1:8">
      <c r="A535" s="352" t="s">
        <v>1285</v>
      </c>
      <c r="B535" s="352"/>
      <c r="C535" s="352"/>
      <c r="D535" s="352"/>
      <c r="E535" s="352"/>
      <c r="F535" s="352"/>
      <c r="G535" s="352"/>
      <c r="H535" s="353">
        <f>H534*0.1685</f>
        <v>1379353.13894945</v>
      </c>
    </row>
    <row r="536" ht="15" spans="1:8">
      <c r="A536" s="354" t="s">
        <v>1286</v>
      </c>
      <c r="B536" s="355"/>
      <c r="C536" s="355"/>
      <c r="D536" s="355"/>
      <c r="E536" s="355"/>
      <c r="F536" s="355"/>
      <c r="G536" s="355"/>
      <c r="H536" s="356">
        <f>SUM(H534:H535)</f>
        <v>9565425.18019245</v>
      </c>
    </row>
    <row r="537" ht="12.75" spans="1:8">
      <c r="A537" s="357" t="s">
        <v>1287</v>
      </c>
      <c r="B537" s="358"/>
      <c r="C537" s="358"/>
      <c r="D537" s="358"/>
      <c r="E537" s="358"/>
      <c r="F537" s="358"/>
      <c r="G537" s="358"/>
      <c r="H537" s="359"/>
    </row>
    <row r="538" ht="36" customHeight="1" spans="1:12">
      <c r="A538" s="360"/>
      <c r="B538" s="361"/>
      <c r="C538" s="361"/>
      <c r="D538" s="361"/>
      <c r="E538" s="361"/>
      <c r="F538" s="361"/>
      <c r="G538" s="361"/>
      <c r="H538" s="362"/>
      <c r="J538" s="221"/>
      <c r="L538" s="363"/>
    </row>
    <row r="539" spans="8:9">
      <c r="H539" s="221"/>
      <c r="I539" s="293"/>
    </row>
    <row r="540" spans="8:9">
      <c r="H540" s="222">
        <f>H536-9525045.98</f>
        <v>40379.2001924459</v>
      </c>
      <c r="I540" s="293"/>
    </row>
    <row r="541" spans="9:9">
      <c r="I541" s="293"/>
    </row>
    <row r="542" spans="9:9">
      <c r="I542" s="293"/>
    </row>
    <row r="543" spans="8:9">
      <c r="H543" s="222">
        <v>9525045.98</v>
      </c>
      <c r="I543" s="293"/>
    </row>
    <row r="544" spans="9:9">
      <c r="I544" s="293"/>
    </row>
    <row r="545" spans="9:9">
      <c r="I545" s="293"/>
    </row>
    <row r="546" spans="8:9">
      <c r="H546" s="222">
        <f>H540/H543%</f>
        <v>0.423926564525055</v>
      </c>
      <c r="I546" s="293"/>
    </row>
    <row r="547" spans="9:9">
      <c r="I547" s="293"/>
    </row>
    <row r="548" spans="9:9">
      <c r="I548" s="293"/>
    </row>
    <row r="549" spans="9:9">
      <c r="I549" s="293"/>
    </row>
    <row r="550" spans="9:9">
      <c r="I550" s="293"/>
    </row>
    <row r="551" spans="9:9">
      <c r="I551" s="293"/>
    </row>
    <row r="552" spans="9:9">
      <c r="I552" s="293"/>
    </row>
    <row r="553" spans="9:9">
      <c r="I553" s="293"/>
    </row>
    <row r="554" spans="9:9">
      <c r="I554" s="293"/>
    </row>
    <row r="555" spans="9:9">
      <c r="I555" s="293"/>
    </row>
    <row r="556" spans="9:9">
      <c r="I556" s="293"/>
    </row>
    <row r="557" spans="9:9">
      <c r="I557" s="293"/>
    </row>
    <row r="558" spans="9:9">
      <c r="I558" s="293"/>
    </row>
    <row r="559" spans="9:9">
      <c r="I559" s="293"/>
    </row>
    <row r="560" spans="9:9">
      <c r="I560" s="293"/>
    </row>
    <row r="561" spans="9:9">
      <c r="I561" s="293"/>
    </row>
    <row r="562" spans="9:9">
      <c r="I562" s="293"/>
    </row>
    <row r="563" spans="9:9">
      <c r="I563" s="293"/>
    </row>
    <row r="564" spans="9:9">
      <c r="I564" s="293"/>
    </row>
    <row r="565" spans="9:9">
      <c r="I565" s="293"/>
    </row>
    <row r="566" spans="9:9">
      <c r="I566" s="293"/>
    </row>
    <row r="567" spans="9:9">
      <c r="I567" s="293"/>
    </row>
    <row r="568" spans="9:9">
      <c r="I568" s="293"/>
    </row>
    <row r="569" spans="9:9">
      <c r="I569" s="293"/>
    </row>
    <row r="570" spans="9:9">
      <c r="I570" s="293"/>
    </row>
    <row r="571" spans="9:9">
      <c r="I571" s="293"/>
    </row>
    <row r="572" spans="9:9">
      <c r="I572" s="293"/>
    </row>
    <row r="573" spans="9:9">
      <c r="I573" s="293"/>
    </row>
    <row r="574" spans="9:9">
      <c r="I574" s="293"/>
    </row>
    <row r="575" spans="9:9">
      <c r="I575" s="293"/>
    </row>
    <row r="576" spans="9:9">
      <c r="I576" s="293"/>
    </row>
    <row r="577" spans="9:9">
      <c r="I577" s="293"/>
    </row>
    <row r="578" spans="9:9">
      <c r="I578" s="293"/>
    </row>
    <row r="579" spans="9:9">
      <c r="I579" s="293"/>
    </row>
    <row r="580" spans="9:9">
      <c r="I580" s="293"/>
    </row>
    <row r="581" spans="9:9">
      <c r="I581" s="293"/>
    </row>
    <row r="582" spans="9:9">
      <c r="I582" s="293"/>
    </row>
    <row r="583" spans="9:9">
      <c r="I583" s="293"/>
    </row>
    <row r="584" spans="9:9">
      <c r="I584" s="293"/>
    </row>
    <row r="585" spans="9:9">
      <c r="I585" s="293"/>
    </row>
    <row r="586" spans="9:9">
      <c r="I586" s="293"/>
    </row>
    <row r="587" spans="9:9">
      <c r="I587" s="293"/>
    </row>
    <row r="588" spans="9:9">
      <c r="I588" s="293"/>
    </row>
    <row r="589" spans="9:9">
      <c r="I589" s="293"/>
    </row>
    <row r="590" spans="9:9">
      <c r="I590" s="293"/>
    </row>
    <row r="591" spans="9:9">
      <c r="I591" s="293"/>
    </row>
    <row r="592" spans="9:9">
      <c r="I592" s="293"/>
    </row>
    <row r="593" spans="9:9">
      <c r="I593" s="293"/>
    </row>
    <row r="594" spans="9:9">
      <c r="I594" s="293"/>
    </row>
    <row r="595" spans="9:9">
      <c r="I595" s="293"/>
    </row>
  </sheetData>
  <autoFilter ref="A6:I538"/>
  <mergeCells count="1">
    <mergeCell ref="A537:H538"/>
  </mergeCells>
  <printOptions horizontalCentered="1"/>
  <pageMargins left="0.511805555555556" right="0.511805555555556" top="0.786805555555556" bottom="0.786805555555556" header="0.314583333333333" footer="0.314583333333333"/>
  <pageSetup paperSize="9" scale="51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topLeftCell="A3" workbookViewId="0">
      <selection activeCell="C7" sqref="C7"/>
    </sheetView>
  </sheetViews>
  <sheetFormatPr defaultColWidth="9" defaultRowHeight="12" outlineLevelCol="6"/>
  <cols>
    <col min="1" max="1" width="7.12380952380952" style="179" customWidth="1"/>
    <col min="2" max="2" width="50.6285714285714" style="180" customWidth="1"/>
    <col min="3" max="3" width="13" style="180" customWidth="1"/>
    <col min="4" max="4" width="15.247619047619" style="181" customWidth="1"/>
    <col min="5" max="5" width="9" style="180"/>
    <col min="6" max="6" width="9.87619047619048" style="182" customWidth="1"/>
    <col min="7" max="7" width="9" style="182"/>
    <col min="8" max="16384" width="9" style="180"/>
  </cols>
  <sheetData>
    <row r="1" ht="17.25" customHeight="1" spans="1:4">
      <c r="A1" s="373" t="s">
        <v>1288</v>
      </c>
      <c r="B1" s="184"/>
      <c r="C1" s="184"/>
      <c r="D1" s="185"/>
    </row>
    <row r="2" ht="12.75" spans="1:4">
      <c r="A2" s="186" t="s">
        <v>4</v>
      </c>
      <c r="B2" s="187" t="str">
        <f>'Plan_orç '!C3</f>
        <v>CONSTRUÇÃO DO 1º BATALHÃO DA POLICIA MILITAR AMBIENTAL </v>
      </c>
      <c r="C2" s="188"/>
      <c r="D2" s="189"/>
    </row>
    <row r="3" ht="13.5" spans="1:4">
      <c r="A3" s="190" t="s">
        <v>6</v>
      </c>
      <c r="B3" s="191" t="str">
        <f>'Plan_orç '!C4</f>
        <v>AVENIDA PROF. IDA KOLB ESQ COM MOURAO VIEIRA - JD LARANJEIRAS - SÃO PAULO </v>
      </c>
      <c r="C3" s="192"/>
      <c r="D3" s="193"/>
    </row>
    <row r="4" ht="12.75" spans="4:4">
      <c r="D4" s="194"/>
    </row>
    <row r="5" ht="12.75" spans="1:4">
      <c r="A5" s="195" t="s">
        <v>1289</v>
      </c>
      <c r="B5" s="195" t="s">
        <v>1290</v>
      </c>
      <c r="C5" s="195" t="s">
        <v>1291</v>
      </c>
      <c r="D5" s="195" t="s">
        <v>1292</v>
      </c>
    </row>
    <row r="6" spans="1:4">
      <c r="A6" s="196">
        <v>1</v>
      </c>
      <c r="B6" s="197" t="str">
        <f>'Plan_orç '!D7</f>
        <v>MOBILIZAÇÃO DESMOBILIZAÇÃO, CANTEIRO E ADM LOCAL </v>
      </c>
      <c r="C6" s="198">
        <f>'Plan_orç '!H16</f>
        <v>351002.22</v>
      </c>
      <c r="D6" s="199">
        <f t="shared" ref="D6:D22" si="0">C6/$C$23</f>
        <v>0.0428779783798119</v>
      </c>
    </row>
    <row r="7" s="178" customFormat="1" ht="15" customHeight="1" spans="1:7">
      <c r="A7" s="200">
        <v>2</v>
      </c>
      <c r="B7" s="201" t="str">
        <f>'Plan_orç '!D17</f>
        <v>SERVIÇOS PRELIMINARES                                                                                                                                                                                   </v>
      </c>
      <c r="C7" s="202">
        <f>'Plan_orç '!H23</f>
        <v>32262.94</v>
      </c>
      <c r="D7" s="203">
        <f t="shared" si="0"/>
        <v>0.00394119912913704</v>
      </c>
      <c r="F7" s="204"/>
      <c r="G7" s="182"/>
    </row>
    <row r="8" s="178" customFormat="1" ht="13.5" customHeight="1" spans="1:7">
      <c r="A8" s="200">
        <v>3</v>
      </c>
      <c r="B8" s="201" t="str">
        <f>'Plan_orç '!D24</f>
        <v>MOVIMENTO DE TERRA - TERRAPLENAGEM </v>
      </c>
      <c r="C8" s="202">
        <f>'Plan_orç '!H37</f>
        <v>161135.73</v>
      </c>
      <c r="D8" s="203">
        <f t="shared" si="0"/>
        <v>0.019684132901368</v>
      </c>
      <c r="F8" s="204"/>
      <c r="G8" s="182"/>
    </row>
    <row r="9" s="178" customFormat="1" ht="13.5" customHeight="1" spans="1:7">
      <c r="A9" s="200">
        <v>4</v>
      </c>
      <c r="B9" s="201" t="str">
        <f>'Plan_orç '!D38</f>
        <v>FUNDAÇÃO - BLOCOS PORTARIAS</v>
      </c>
      <c r="C9" s="202">
        <f>'Plan_orç '!H44</f>
        <v>65553.0545</v>
      </c>
      <c r="D9" s="203">
        <f t="shared" si="0"/>
        <v>0.00800787657007307</v>
      </c>
      <c r="F9" s="204"/>
      <c r="G9" s="182"/>
    </row>
    <row r="10" s="178" customFormat="1" ht="13.5" customHeight="1" spans="1:7">
      <c r="A10" s="200">
        <v>5</v>
      </c>
      <c r="B10" s="201" t="str">
        <f>'Plan_orç '!D45</f>
        <v>SUPERESTRUTURA</v>
      </c>
      <c r="C10" s="202">
        <f>'Plan_orç '!H47</f>
        <v>93780</v>
      </c>
      <c r="D10" s="203">
        <f t="shared" si="0"/>
        <v>0.011456043817782</v>
      </c>
      <c r="F10" s="204"/>
      <c r="G10" s="182"/>
    </row>
    <row r="11" s="178" customFormat="1" ht="13.5" customHeight="1" spans="1:7">
      <c r="A11" s="200">
        <v>6</v>
      </c>
      <c r="B11" s="201" t="str">
        <f>'Plan_orç '!D48</f>
        <v>FECHAMENTOS INTERNOS E EXTERNOS                                                                                                                                                                         </v>
      </c>
      <c r="C11" s="202">
        <f>'Plan_orç '!H55</f>
        <v>322712.15</v>
      </c>
      <c r="D11" s="203">
        <f t="shared" si="0"/>
        <v>0.0394220999246176</v>
      </c>
      <c r="F11" s="204"/>
      <c r="G11" s="182"/>
    </row>
    <row r="12" s="178" customFormat="1" ht="13.5" customHeight="1" spans="1:7">
      <c r="A12" s="200">
        <v>7</v>
      </c>
      <c r="B12" s="201" t="str">
        <f>'Plan_orç '!D56</f>
        <v>COBERTURA                                                                                                                                                                                               </v>
      </c>
      <c r="C12" s="202">
        <f>'Plan_orç '!H60</f>
        <v>275517.1</v>
      </c>
      <c r="D12" s="203">
        <f t="shared" si="0"/>
        <v>0.0336568135012607</v>
      </c>
      <c r="F12" s="204"/>
      <c r="G12" s="182"/>
    </row>
    <row r="13" s="178" customFormat="1" ht="43.5" customHeight="1" spans="1:7">
      <c r="A13" s="200">
        <v>8</v>
      </c>
      <c r="B13" s="205" t="str">
        <f>'Plan_orç '!D61</f>
        <v>INSTALAÇÕES HIDRAULICAS : ÁGUA FRIA , ÁGUA QUENTE , ÁGUA REUSO,INCÊNDIO , ESGOTO, ÁGUAS PLUVIAIS ,GÁS,RESERVATÓRIO , LOUÇAS , METAIS E ACESSÓRIOS                                                                                                              </v>
      </c>
      <c r="C13" s="202">
        <f>'Plan_orç '!H188</f>
        <v>763657.7</v>
      </c>
      <c r="D13" s="203">
        <f t="shared" si="0"/>
        <v>0.093287439464562</v>
      </c>
      <c r="F13" s="204"/>
      <c r="G13" s="182"/>
    </row>
    <row r="14" s="178" customFormat="1" ht="13.5" customHeight="1" spans="1:7">
      <c r="A14" s="200">
        <v>9</v>
      </c>
      <c r="B14" s="201" t="str">
        <f>'Plan_orç '!D189</f>
        <v>INSTALAÇÕES ELÉTRICAS  MÉDIA TENSÃO                                                                                                                                                                 </v>
      </c>
      <c r="C14" s="202">
        <f>'Plan_orç '!H319</f>
        <v>1852215.08</v>
      </c>
      <c r="D14" s="203">
        <f t="shared" si="0"/>
        <v>0.226264204696488</v>
      </c>
      <c r="F14" s="204"/>
      <c r="G14" s="182"/>
    </row>
    <row r="15" s="178" customFormat="1" ht="13.5" customHeight="1" spans="1:7">
      <c r="A15" s="200">
        <v>10</v>
      </c>
      <c r="B15" s="201" t="str">
        <f>'Plan_orç '!D320</f>
        <v>ESQUADRIAS METÁLICAS E DE MADEIRA </v>
      </c>
      <c r="C15" s="202">
        <f>'Plan_orç '!H348</f>
        <v>878948.76</v>
      </c>
      <c r="D15" s="203">
        <f t="shared" si="0"/>
        <v>0.107371246621296</v>
      </c>
      <c r="F15" s="204"/>
      <c r="G15" s="182"/>
    </row>
    <row r="16" s="178" customFormat="1" ht="13.5" customHeight="1" spans="1:7">
      <c r="A16" s="200">
        <v>11</v>
      </c>
      <c r="B16" s="201" t="str">
        <f>'Plan_orç '!D349</f>
        <v>REVESTIMENTOS INTERNOS E EXTERNOS</v>
      </c>
      <c r="C16" s="202">
        <f>'Plan_orç '!H376</f>
        <v>1282725.64</v>
      </c>
      <c r="D16" s="203">
        <f t="shared" si="0"/>
        <v>0.15669610938401</v>
      </c>
      <c r="F16" s="204"/>
      <c r="G16" s="182"/>
    </row>
    <row r="17" s="178" customFormat="1" ht="13.5" customHeight="1" spans="1:7">
      <c r="A17" s="200">
        <v>12</v>
      </c>
      <c r="B17" s="201" t="str">
        <f>'Plan_orç '!D377</f>
        <v>PINTURA DE PAREDES INTERNAS E EXTERNAS </v>
      </c>
      <c r="C17" s="202">
        <f>'Plan_orç '!H390</f>
        <v>642526.23</v>
      </c>
      <c r="D17" s="203">
        <f t="shared" si="0"/>
        <v>0.0784901753567315</v>
      </c>
      <c r="F17" s="204"/>
      <c r="G17" s="182"/>
    </row>
    <row r="18" s="178" customFormat="1" ht="13.5" customHeight="1" spans="1:7">
      <c r="A18" s="200">
        <v>13</v>
      </c>
      <c r="B18" s="201" t="str">
        <f>'Plan_orç '!D391</f>
        <v>VIDROS                                                                                                                                                                                                  </v>
      </c>
      <c r="C18" s="202">
        <f>'Plan_orç '!H395</f>
        <v>164532.21</v>
      </c>
      <c r="D18" s="203">
        <f t="shared" si="0"/>
        <v>0.0200990425164908</v>
      </c>
      <c r="F18" s="204"/>
      <c r="G18" s="182"/>
    </row>
    <row r="19" s="178" customFormat="1" ht="13.5" customHeight="1" spans="1:7">
      <c r="A19" s="200">
        <v>14</v>
      </c>
      <c r="B19" s="201" t="str">
        <f>'Plan_orç '!D396</f>
        <v>SERVIÇOS EXTERNOS                                                                                                                                                                                       </v>
      </c>
      <c r="C19" s="202">
        <f>'Plan_orç '!H509</f>
        <v>1189654.686743</v>
      </c>
      <c r="D19" s="203">
        <f t="shared" si="0"/>
        <v>0.145326681801637</v>
      </c>
      <c r="F19" s="204"/>
      <c r="G19" s="182"/>
    </row>
    <row r="20" s="178" customFormat="1" ht="13.5" customHeight="1" spans="1:7">
      <c r="A20" s="200">
        <v>15</v>
      </c>
      <c r="B20" s="201" t="str">
        <f>'Plan_orç '!D510</f>
        <v>PAISAGISMO                                                                                                                                                                                              </v>
      </c>
      <c r="C20" s="202">
        <f>'Plan_orç '!H520</f>
        <v>44337.55</v>
      </c>
      <c r="D20" s="203">
        <f t="shared" si="0"/>
        <v>0.0054162179097153</v>
      </c>
      <c r="F20" s="204"/>
      <c r="G20" s="182"/>
    </row>
    <row r="21" s="178" customFormat="1" ht="13.5" customHeight="1" spans="1:7">
      <c r="A21" s="200">
        <v>16</v>
      </c>
      <c r="B21" s="201" t="str">
        <f>'Plan_orç '!D521</f>
        <v>ACESSIBILIDADE   E COMUNICAÇÃO VISUAL </v>
      </c>
      <c r="C21" s="202">
        <f>'Plan_orç '!H530</f>
        <v>21355.25</v>
      </c>
      <c r="D21" s="203">
        <f t="shared" si="0"/>
        <v>0.0026087297903571</v>
      </c>
      <c r="F21" s="204"/>
      <c r="G21" s="182"/>
    </row>
    <row r="22" s="178" customFormat="1" ht="13.5" customHeight="1" spans="1:7">
      <c r="A22" s="200">
        <v>17</v>
      </c>
      <c r="B22" s="201" t="str">
        <f>'Plan_orç '!D531</f>
        <v>LIMPEZA                                                                                                                                                                                                 </v>
      </c>
      <c r="C22" s="202">
        <f>'Plan_orç '!H533</f>
        <v>44155.74</v>
      </c>
      <c r="D22" s="203">
        <f t="shared" si="0"/>
        <v>0.00539400823466187</v>
      </c>
      <c r="F22" s="204"/>
      <c r="G22" s="182"/>
    </row>
    <row r="23" s="178" customFormat="1" ht="13.5" customHeight="1" spans="1:7">
      <c r="A23" s="206"/>
      <c r="B23" s="207" t="s">
        <v>1293</v>
      </c>
      <c r="C23" s="208">
        <f>SUM(C6:C22)</f>
        <v>8186072.041243</v>
      </c>
      <c r="D23" s="209">
        <f>SUM(D6:D22)</f>
        <v>1</v>
      </c>
      <c r="F23" s="204"/>
      <c r="G23" s="204"/>
    </row>
    <row r="24" s="178" customFormat="1" ht="13.5" customHeight="1" spans="1:7">
      <c r="A24" s="210"/>
      <c r="B24" s="211" t="s">
        <v>1285</v>
      </c>
      <c r="C24" s="208">
        <f>C23*0.1685</f>
        <v>1379353.13894945</v>
      </c>
      <c r="D24" s="212"/>
      <c r="F24" s="204"/>
      <c r="G24" s="204"/>
    </row>
    <row r="25" s="178" customFormat="1" ht="27.75" customHeight="1" spans="1:7">
      <c r="A25" s="213"/>
      <c r="B25" s="214" t="s">
        <v>1286</v>
      </c>
      <c r="C25" s="215">
        <f>SUM(C23:C24)</f>
        <v>9565425.18019244</v>
      </c>
      <c r="D25" s="216"/>
      <c r="F25" s="204"/>
      <c r="G25" s="204"/>
    </row>
    <row r="26" spans="3:3">
      <c r="C26" s="204"/>
    </row>
    <row r="27" spans="3:3">
      <c r="C27" s="204"/>
    </row>
  </sheetData>
  <pageMargins left="0.511805555555556" right="0.511805555555556" top="0.786805555555556" bottom="0.786805555555556" header="0.314583333333333" footer="0.314583333333333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T52"/>
  <sheetViews>
    <sheetView zoomScale="70" zoomScaleNormal="70" topLeftCell="A7" workbookViewId="0">
      <selection activeCell="G39" sqref="G39:G44"/>
    </sheetView>
  </sheetViews>
  <sheetFormatPr defaultColWidth="9" defaultRowHeight="15"/>
  <cols>
    <col min="1" max="1" width="24.5047619047619" style="84" customWidth="1"/>
    <col min="2" max="2" width="53.247619047619" style="84" customWidth="1"/>
    <col min="3" max="3" width="23.6285714285714" style="85" customWidth="1"/>
    <col min="4" max="4" width="11.6285714285714" style="86" customWidth="1"/>
    <col min="5" max="5" width="14.8761904761905" style="84" customWidth="1"/>
    <col min="6" max="6" width="8.87619047619048" style="84" customWidth="1"/>
    <col min="7" max="7" width="15.3714285714286" style="84" customWidth="1"/>
    <col min="8" max="8" width="9.75238095238095" style="84" customWidth="1"/>
    <col min="9" max="9" width="16.752380952381" style="84" customWidth="1"/>
    <col min="10" max="10" width="9.12380952380952" style="84" customWidth="1"/>
    <col min="11" max="11" width="17.247619047619" style="84" customWidth="1"/>
    <col min="12" max="12" width="10.1238095238095" style="84" customWidth="1"/>
    <col min="13" max="13" width="17.6285714285714" style="84" customWidth="1"/>
    <col min="14" max="14" width="9.75238095238095" style="84" customWidth="1"/>
    <col min="15" max="15" width="17.247619047619" style="84" customWidth="1"/>
    <col min="16" max="16" width="10.5047619047619" style="84" customWidth="1"/>
    <col min="17" max="17" width="18.247619047619" style="84" hidden="1" customWidth="1"/>
    <col min="18" max="18" width="11.6285714285714" style="84" hidden="1" customWidth="1"/>
    <col min="19" max="19" width="5.12380952380952" style="84" hidden="1" customWidth="1"/>
    <col min="20" max="20" width="11" style="84" hidden="1" customWidth="1"/>
    <col min="21" max="16384" width="9" style="84"/>
  </cols>
  <sheetData>
    <row r="2" ht="21" customHeight="1" spans="1:16">
      <c r="A2" s="87" t="s">
        <v>1294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="81" customFormat="1" ht="24.95" customHeight="1" spans="1:16">
      <c r="A3" s="89" t="s">
        <v>1295</v>
      </c>
      <c r="B3" s="90" t="s">
        <v>2</v>
      </c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="82" customFormat="1" ht="24.95" customHeight="1" spans="1:16">
      <c r="A4" s="89" t="s">
        <v>1296</v>
      </c>
      <c r="B4" s="90" t="str">
        <f>'Plan_Resumo '!B2</f>
        <v>CONSTRUÇÃO DO 1º BATALHÃO DA POLICIA MILITAR AMBIENTAL </v>
      </c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="82" customFormat="1" ht="24.95" customHeight="1" spans="1:16">
      <c r="A5" s="89" t="s">
        <v>1297</v>
      </c>
      <c r="B5" s="90" t="str">
        <f>'Plan_Resumo '!B3</f>
        <v>AVENIDA PROF. IDA KOLB ESQ COM MOURAO VIEIRA - JD LARANJEIRAS - SÃO PAULO 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8" ht="15.75" spans="1:1">
      <c r="A8" s="82"/>
    </row>
    <row r="9" ht="15.75" spans="1:2">
      <c r="A9" s="93"/>
      <c r="B9" s="93"/>
    </row>
    <row r="10" s="83" customFormat="1" ht="16.5" spans="1:16">
      <c r="A10" s="94" t="s">
        <v>1289</v>
      </c>
      <c r="B10" s="95" t="s">
        <v>1298</v>
      </c>
      <c r="C10" s="96" t="s">
        <v>1299</v>
      </c>
      <c r="D10" s="97" t="s">
        <v>1300</v>
      </c>
      <c r="E10" s="98" t="s">
        <v>1301</v>
      </c>
      <c r="F10" s="99"/>
      <c r="G10" s="98" t="s">
        <v>1302</v>
      </c>
      <c r="H10" s="99"/>
      <c r="I10" s="98" t="s">
        <v>1303</v>
      </c>
      <c r="J10" s="99"/>
      <c r="K10" s="98" t="s">
        <v>1304</v>
      </c>
      <c r="L10" s="99"/>
      <c r="M10" s="98" t="s">
        <v>1305</v>
      </c>
      <c r="N10" s="99"/>
      <c r="O10" s="98" t="s">
        <v>1306</v>
      </c>
      <c r="P10" s="99"/>
    </row>
    <row r="11" s="83" customFormat="1" ht="16.5" spans="1:16">
      <c r="A11" s="100"/>
      <c r="B11" s="101"/>
      <c r="C11" s="102"/>
      <c r="D11" s="103"/>
      <c r="E11" s="98" t="s">
        <v>1307</v>
      </c>
      <c r="F11" s="98" t="s">
        <v>1300</v>
      </c>
      <c r="G11" s="98" t="s">
        <v>1307</v>
      </c>
      <c r="H11" s="98" t="s">
        <v>1300</v>
      </c>
      <c r="I11" s="98" t="s">
        <v>1307</v>
      </c>
      <c r="J11" s="98" t="s">
        <v>1300</v>
      </c>
      <c r="K11" s="98" t="s">
        <v>1307</v>
      </c>
      <c r="L11" s="98" t="s">
        <v>1300</v>
      </c>
      <c r="M11" s="98" t="s">
        <v>1307</v>
      </c>
      <c r="N11" s="98" t="s">
        <v>1300</v>
      </c>
      <c r="O11" s="98" t="s">
        <v>1307</v>
      </c>
      <c r="P11" s="98" t="s">
        <v>1300</v>
      </c>
    </row>
    <row r="12" ht="38.25" customHeight="1" spans="1:20">
      <c r="A12" s="104" t="s">
        <v>1308</v>
      </c>
      <c r="B12" s="105" t="str">
        <f>'Plan_Resumo '!B6</f>
        <v>MOBILIZAÇÃO DESMOBILIZAÇÃO, CANTEIRO E ADM LOCAL </v>
      </c>
      <c r="C12" s="106">
        <f>'Plan_Resumo '!C6</f>
        <v>351002.22</v>
      </c>
      <c r="D12" s="107">
        <f t="shared" ref="D12:D28" si="0">C12/$C$29</f>
        <v>0.0428779783798119</v>
      </c>
      <c r="E12" s="108">
        <f t="shared" ref="E12:E14" si="1">F12*C12</f>
        <v>52650.333</v>
      </c>
      <c r="F12" s="109">
        <v>0.15</v>
      </c>
      <c r="G12" s="108">
        <f t="shared" ref="G12:G14" si="2">H12*C12</f>
        <v>52650.333</v>
      </c>
      <c r="H12" s="109">
        <v>0.15</v>
      </c>
      <c r="I12" s="108">
        <f t="shared" ref="I12:I17" si="3">J12*C12</f>
        <v>52650.333</v>
      </c>
      <c r="J12" s="109">
        <v>0.15</v>
      </c>
      <c r="K12" s="108">
        <f>L12*C12</f>
        <v>52650.333</v>
      </c>
      <c r="L12" s="109">
        <v>0.15</v>
      </c>
      <c r="M12" s="108">
        <f>N12*C12</f>
        <v>70200.444</v>
      </c>
      <c r="N12" s="109">
        <v>0.2</v>
      </c>
      <c r="O12" s="108">
        <f>P12*C12</f>
        <v>70200.444</v>
      </c>
      <c r="P12" s="109">
        <v>0.2</v>
      </c>
      <c r="Q12" s="167" t="e">
        <f>SUM(E12,G12,I12,K12,M12,O12,#REF!,#REF!,#REF!,#REF!,#REF!,#REF!,)</f>
        <v>#REF!</v>
      </c>
      <c r="R12" s="174" t="e">
        <f>SUM(F12,H12,J12,L12,N12,P12,#REF!,#REF!,#REF!,#REF!,#REF!,#REF!,)</f>
        <v>#REF!</v>
      </c>
      <c r="S12" s="167"/>
      <c r="T12" s="175"/>
    </row>
    <row r="13" ht="24.95" customHeight="1" spans="1:18">
      <c r="A13" s="110" t="s">
        <v>1309</v>
      </c>
      <c r="B13" s="111" t="str">
        <f>'Plan_Resumo '!B7</f>
        <v>SERVIÇOS PRELIMINARES                                                                                                                                                                                   </v>
      </c>
      <c r="C13" s="112">
        <f>'Plan_Resumo '!C7</f>
        <v>32262.94</v>
      </c>
      <c r="D13" s="113">
        <f t="shared" si="0"/>
        <v>0.00394119912913704</v>
      </c>
      <c r="E13" s="114">
        <f t="shared" si="1"/>
        <v>16131.47</v>
      </c>
      <c r="F13" s="115">
        <v>0.5</v>
      </c>
      <c r="G13" s="114">
        <f t="shared" si="2"/>
        <v>16131.47</v>
      </c>
      <c r="H13" s="115">
        <v>0.5</v>
      </c>
      <c r="I13" s="116"/>
      <c r="J13" s="113"/>
      <c r="K13" s="116"/>
      <c r="L13" s="113"/>
      <c r="M13" s="116"/>
      <c r="N13" s="113"/>
      <c r="O13" s="116"/>
      <c r="P13" s="113"/>
      <c r="Q13" s="167" t="e">
        <f>SUM(E13,G13,I13,K13,M13,O13,#REF!,#REF!,#REF!,#REF!,#REF!,#REF!,)</f>
        <v>#REF!</v>
      </c>
      <c r="R13" s="174" t="e">
        <f>SUM(F13,H13,J13,L13,N13,P13,#REF!,#REF!,#REF!,#REF!,#REF!,#REF!,)</f>
        <v>#REF!</v>
      </c>
    </row>
    <row r="14" ht="24.95" customHeight="1" spans="1:18">
      <c r="A14" s="110" t="s">
        <v>1310</v>
      </c>
      <c r="B14" s="111" t="str">
        <f>'Plan_Resumo '!B8</f>
        <v>MOVIMENTO DE TERRA - TERRAPLENAGEM </v>
      </c>
      <c r="C14" s="112">
        <f>'Plan_Resumo '!C8</f>
        <v>161135.73</v>
      </c>
      <c r="D14" s="113">
        <f t="shared" si="0"/>
        <v>0.019684132901368</v>
      </c>
      <c r="E14" s="114">
        <f t="shared" si="1"/>
        <v>32227.146</v>
      </c>
      <c r="F14" s="115">
        <v>0.2</v>
      </c>
      <c r="G14" s="114">
        <f t="shared" si="2"/>
        <v>80567.865</v>
      </c>
      <c r="H14" s="115">
        <v>0.5</v>
      </c>
      <c r="I14" s="114">
        <f t="shared" si="3"/>
        <v>48340.719</v>
      </c>
      <c r="J14" s="115">
        <v>0.3</v>
      </c>
      <c r="K14" s="116"/>
      <c r="L14" s="113"/>
      <c r="M14" s="116"/>
      <c r="N14" s="113"/>
      <c r="O14" s="116"/>
      <c r="P14" s="113"/>
      <c r="Q14" s="167" t="e">
        <f>SUM(E14,G14,I14,K14,M14,O14,#REF!,#REF!,#REF!,#REF!,#REF!,#REF!,)</f>
        <v>#REF!</v>
      </c>
      <c r="R14" s="174" t="e">
        <f>SUM(F14,H14,J14,L14,N14,P14,#REF!,#REF!,#REF!,#REF!,#REF!,#REF!,)</f>
        <v>#REF!</v>
      </c>
    </row>
    <row r="15" ht="24.95" customHeight="1" spans="1:18">
      <c r="A15" s="110" t="s">
        <v>1311</v>
      </c>
      <c r="B15" s="111" t="str">
        <f>'Plan_Resumo '!B9</f>
        <v>FUNDAÇÃO - BLOCOS PORTARIAS</v>
      </c>
      <c r="C15" s="112">
        <f>'Plan_Resumo '!C9</f>
        <v>65553.0545</v>
      </c>
      <c r="D15" s="113">
        <f>'Plan_Resumo '!D9</f>
        <v>0.00800787657007307</v>
      </c>
      <c r="E15" s="116"/>
      <c r="F15" s="113"/>
      <c r="G15" s="116"/>
      <c r="H15" s="113"/>
      <c r="I15" s="114">
        <f>C15</f>
        <v>65553.0545</v>
      </c>
      <c r="J15" s="115">
        <v>1</v>
      </c>
      <c r="K15" s="116"/>
      <c r="L15" s="113"/>
      <c r="M15" s="116"/>
      <c r="N15" s="113"/>
      <c r="O15" s="116"/>
      <c r="P15" s="113"/>
      <c r="Q15" s="167"/>
      <c r="R15" s="174"/>
    </row>
    <row r="16" ht="24.95" customHeight="1" spans="1:19">
      <c r="A16" s="110" t="s">
        <v>1312</v>
      </c>
      <c r="B16" s="111" t="str">
        <f>'Plan_Resumo '!B10</f>
        <v>SUPERESTRUTURA</v>
      </c>
      <c r="C16" s="112">
        <f>'Plan_Resumo '!C10</f>
        <v>93780</v>
      </c>
      <c r="D16" s="113">
        <f t="shared" si="0"/>
        <v>0.011456043817782</v>
      </c>
      <c r="E16" s="114">
        <f>F16*C16</f>
        <v>46890</v>
      </c>
      <c r="F16" s="115">
        <v>0.5</v>
      </c>
      <c r="G16" s="114">
        <f t="shared" ref="G16:G20" si="4">H16*C16</f>
        <v>46890</v>
      </c>
      <c r="H16" s="115">
        <v>0.5</v>
      </c>
      <c r="I16" s="116"/>
      <c r="J16" s="113"/>
      <c r="K16" s="116"/>
      <c r="L16" s="113"/>
      <c r="M16" s="116"/>
      <c r="N16" s="113"/>
      <c r="O16" s="116"/>
      <c r="P16" s="113"/>
      <c r="Q16" s="167" t="e">
        <f>SUM(E16,G16,I16,K16,M16,O16,#REF!,#REF!,#REF!,#REF!,#REF!,#REF!,)</f>
        <v>#REF!</v>
      </c>
      <c r="R16" s="174" t="e">
        <f>SUM(F16,H16,J16,L16,N16,P16,#REF!,#REF!,#REF!,#REF!,#REF!,#REF!,)</f>
        <v>#REF!</v>
      </c>
      <c r="S16" s="84">
        <f>100-68.5</f>
        <v>31.5</v>
      </c>
    </row>
    <row r="17" ht="24.95" customHeight="1" spans="1:18">
      <c r="A17" s="110" t="s">
        <v>1313</v>
      </c>
      <c r="B17" s="111" t="str">
        <f>'Plan_Resumo '!B11</f>
        <v>FECHAMENTOS INTERNOS E EXTERNOS                                                                                                                                                                         </v>
      </c>
      <c r="C17" s="117">
        <f>'Plan_Resumo '!C11</f>
        <v>322712.15</v>
      </c>
      <c r="D17" s="113">
        <f t="shared" si="0"/>
        <v>0.0394220999246176</v>
      </c>
      <c r="E17" s="118"/>
      <c r="F17" s="119"/>
      <c r="G17" s="114">
        <f t="shared" si="4"/>
        <v>64542.43</v>
      </c>
      <c r="H17" s="115">
        <v>0.2</v>
      </c>
      <c r="I17" s="114">
        <f t="shared" si="3"/>
        <v>64542.43</v>
      </c>
      <c r="J17" s="115">
        <v>0.2</v>
      </c>
      <c r="K17" s="114">
        <f t="shared" ref="K17:K24" si="5">L17*C17</f>
        <v>96813.645</v>
      </c>
      <c r="L17" s="115">
        <v>0.3</v>
      </c>
      <c r="M17" s="114">
        <f t="shared" ref="M17:M23" si="6">N17*C17</f>
        <v>96813.645</v>
      </c>
      <c r="N17" s="115">
        <v>0.3</v>
      </c>
      <c r="O17" s="116"/>
      <c r="P17" s="113"/>
      <c r="Q17" s="167" t="e">
        <f>SUM(E17,G17,I17,K17,M17,O17,#REF!,#REF!,#REF!,#REF!,#REF!,#REF!,)</f>
        <v>#REF!</v>
      </c>
      <c r="R17" s="174" t="e">
        <f>SUM(F17,H17,J17,L17,N17,P17,#REF!,#REF!,#REF!,#REF!,#REF!,#REF!,)</f>
        <v>#REF!</v>
      </c>
    </row>
    <row r="18" ht="30.75" customHeight="1" spans="1:18">
      <c r="A18" s="110" t="s">
        <v>1314</v>
      </c>
      <c r="B18" s="111" t="str">
        <f>'Plan_Resumo '!B12</f>
        <v>COBERTURA                                                                                                                                                                                               </v>
      </c>
      <c r="C18" s="120">
        <f>'Plan_Resumo '!C12</f>
        <v>275517.1</v>
      </c>
      <c r="D18" s="113">
        <f t="shared" si="0"/>
        <v>0.0336568135012607</v>
      </c>
      <c r="E18" s="118"/>
      <c r="F18" s="119"/>
      <c r="G18" s="118"/>
      <c r="H18" s="119"/>
      <c r="I18" s="118"/>
      <c r="J18" s="119"/>
      <c r="K18" s="114">
        <f t="shared" si="5"/>
        <v>55103.42</v>
      </c>
      <c r="L18" s="115">
        <v>0.2</v>
      </c>
      <c r="M18" s="114">
        <f t="shared" si="6"/>
        <v>110206.84</v>
      </c>
      <c r="N18" s="115">
        <v>0.4</v>
      </c>
      <c r="O18" s="114">
        <f t="shared" ref="O18:O20" si="7">P18*C18</f>
        <v>110206.84</v>
      </c>
      <c r="P18" s="115">
        <v>0.4</v>
      </c>
      <c r="Q18" s="167" t="e">
        <f>SUM(E18,G18,I18,K18,M18,O18,#REF!,#REF!,#REF!,#REF!,#REF!,#REF!,)</f>
        <v>#REF!</v>
      </c>
      <c r="R18" s="174" t="e">
        <f>SUM(F18,H18,J18,L18,N18,P18,#REF!,#REF!,#REF!,#REF!,#REF!,#REF!,)</f>
        <v>#REF!</v>
      </c>
    </row>
    <row r="19" ht="60.75" customHeight="1" spans="1:18">
      <c r="A19" s="110" t="s">
        <v>1315</v>
      </c>
      <c r="B19" s="111" t="str">
        <f>'Plan_Resumo '!B13</f>
        <v>INSTALAÇÕES HIDRAULICAS : ÁGUA FRIA , ÁGUA QUENTE , ÁGUA REUSO,INCÊNDIO , ESGOTO, ÁGUAS PLUVIAIS ,GÁS,RESERVATÓRIO , LOUÇAS , METAIS E ACESSÓRIOS                                                                                                              </v>
      </c>
      <c r="C19" s="120">
        <f>'Plan_Resumo '!C13</f>
        <v>763657.7</v>
      </c>
      <c r="D19" s="113">
        <f t="shared" si="0"/>
        <v>0.093287439464562</v>
      </c>
      <c r="E19" s="118"/>
      <c r="F19" s="119"/>
      <c r="G19" s="114">
        <f t="shared" si="4"/>
        <v>152731.54</v>
      </c>
      <c r="H19" s="115">
        <v>0.2</v>
      </c>
      <c r="I19" s="114">
        <f t="shared" ref="I19:I25" si="8">J19*C19</f>
        <v>152731.54</v>
      </c>
      <c r="J19" s="115">
        <v>0.2</v>
      </c>
      <c r="K19" s="114">
        <f t="shared" si="5"/>
        <v>152731.54</v>
      </c>
      <c r="L19" s="115">
        <v>0.2</v>
      </c>
      <c r="M19" s="114">
        <f t="shared" si="6"/>
        <v>152731.54</v>
      </c>
      <c r="N19" s="115">
        <v>0.2</v>
      </c>
      <c r="O19" s="114">
        <f t="shared" si="7"/>
        <v>152731.54</v>
      </c>
      <c r="P19" s="115">
        <v>0.2</v>
      </c>
      <c r="Q19" s="167" t="e">
        <f>SUM(E19,G19,I19,K19,M19,O19,#REF!,#REF!,#REF!,#REF!,#REF!,#REF!,)</f>
        <v>#REF!</v>
      </c>
      <c r="R19" s="174" t="e">
        <f>SUM(F19,H19,J19,L19,N19,P19,#REF!,#REF!,#REF!,#REF!,#REF!,#REF!,)</f>
        <v>#REF!</v>
      </c>
    </row>
    <row r="20" ht="24.95" customHeight="1" spans="1:18">
      <c r="A20" s="110" t="s">
        <v>1316</v>
      </c>
      <c r="B20" s="111" t="str">
        <f>'Plan_Resumo '!B14</f>
        <v>INSTALAÇÕES ELÉTRICAS  MÉDIA TENSÃO                                                                                                                                                                 </v>
      </c>
      <c r="C20" s="120">
        <f>'Plan_Resumo '!C14</f>
        <v>1852215.08</v>
      </c>
      <c r="D20" s="113">
        <f t="shared" si="0"/>
        <v>0.226264204696488</v>
      </c>
      <c r="E20" s="118"/>
      <c r="F20" s="119"/>
      <c r="G20" s="114">
        <f t="shared" si="4"/>
        <v>370443.016</v>
      </c>
      <c r="H20" s="115">
        <v>0.2</v>
      </c>
      <c r="I20" s="114">
        <f t="shared" si="8"/>
        <v>370443.016</v>
      </c>
      <c r="J20" s="115">
        <v>0.2</v>
      </c>
      <c r="K20" s="114">
        <f t="shared" si="5"/>
        <v>370443.016</v>
      </c>
      <c r="L20" s="115">
        <v>0.2</v>
      </c>
      <c r="M20" s="114">
        <f t="shared" si="6"/>
        <v>370443.016</v>
      </c>
      <c r="N20" s="115">
        <v>0.2</v>
      </c>
      <c r="O20" s="114">
        <f t="shared" si="7"/>
        <v>370443.016</v>
      </c>
      <c r="P20" s="115">
        <v>0.2</v>
      </c>
      <c r="Q20" s="167" t="e">
        <f>SUM(E20,G20,I20,K20,M20,O20,#REF!,#REF!,#REF!,#REF!,#REF!,#REF!,)</f>
        <v>#REF!</v>
      </c>
      <c r="R20" s="174" t="e">
        <f>SUM(F20,H20,J20,L20,N20,P20,#REF!,#REF!,#REF!,#REF!,#REF!,#REF!,)</f>
        <v>#REF!</v>
      </c>
    </row>
    <row r="21" ht="24.95" customHeight="1" spans="1:18">
      <c r="A21" s="110" t="s">
        <v>853</v>
      </c>
      <c r="B21" s="111" t="str">
        <f>'Plan_Resumo '!B15</f>
        <v>ESQUADRIAS METÁLICAS E DE MADEIRA </v>
      </c>
      <c r="C21" s="120">
        <f>'Plan_Resumo '!C15</f>
        <v>878948.76</v>
      </c>
      <c r="D21" s="113">
        <f t="shared" si="0"/>
        <v>0.107371246621296</v>
      </c>
      <c r="E21" s="118"/>
      <c r="F21" s="119"/>
      <c r="G21" s="118"/>
      <c r="H21" s="119"/>
      <c r="I21" s="118"/>
      <c r="J21" s="119"/>
      <c r="K21" s="114">
        <f t="shared" si="5"/>
        <v>439474.38</v>
      </c>
      <c r="L21" s="115">
        <v>0.5</v>
      </c>
      <c r="M21" s="114">
        <f t="shared" si="6"/>
        <v>439474.38</v>
      </c>
      <c r="N21" s="115">
        <v>0.5</v>
      </c>
      <c r="O21" s="116"/>
      <c r="P21" s="113"/>
      <c r="Q21" s="167" t="e">
        <f>SUM(E21,G21,I21,K21,M21,O21,#REF!,#REF!,#REF!,#REF!,#REF!,#REF!,)</f>
        <v>#REF!</v>
      </c>
      <c r="R21" s="174" t="e">
        <f>SUM(F21,H21,J21,L21,N21,P21,#REF!,#REF!,#REF!,#REF!,#REF!,#REF!,)</f>
        <v>#REF!</v>
      </c>
    </row>
    <row r="22" ht="24.95" customHeight="1" spans="1:18">
      <c r="A22" s="110" t="s">
        <v>928</v>
      </c>
      <c r="B22" s="111" t="str">
        <f>'Plan_Resumo '!B16</f>
        <v>REVESTIMENTOS INTERNOS E EXTERNOS</v>
      </c>
      <c r="C22" s="120">
        <f>'Plan_Resumo '!C16</f>
        <v>1282725.64</v>
      </c>
      <c r="D22" s="113">
        <f t="shared" si="0"/>
        <v>0.15669610938401</v>
      </c>
      <c r="E22" s="118"/>
      <c r="F22" s="119"/>
      <c r="G22" s="118"/>
      <c r="H22" s="119"/>
      <c r="I22" s="118"/>
      <c r="J22" s="119"/>
      <c r="K22" s="114">
        <f t="shared" si="5"/>
        <v>256545.128</v>
      </c>
      <c r="L22" s="115">
        <v>0.2</v>
      </c>
      <c r="M22" s="114">
        <f t="shared" si="6"/>
        <v>513090.256</v>
      </c>
      <c r="N22" s="115">
        <v>0.4</v>
      </c>
      <c r="O22" s="114">
        <f t="shared" ref="O22:O28" si="9">P22*C22</f>
        <v>513090.256</v>
      </c>
      <c r="P22" s="115">
        <v>0.4</v>
      </c>
      <c r="Q22" s="167" t="e">
        <f>SUM(E22,G22,I22,K22,M22,O22,#REF!,#REF!,#REF!,#REF!,#REF!,#REF!,)</f>
        <v>#REF!</v>
      </c>
      <c r="R22" s="174" t="e">
        <f>SUM(F22,H22,J22,L22,N22,P22,#REF!,#REF!,#REF!,#REF!,#REF!,#REF!,)</f>
        <v>#REF!</v>
      </c>
    </row>
    <row r="23" ht="24.95" customHeight="1" spans="1:18">
      <c r="A23" s="110" t="s">
        <v>1001</v>
      </c>
      <c r="B23" s="111" t="str">
        <f>'Plan_Resumo '!B17</f>
        <v>PINTURA DE PAREDES INTERNAS E EXTERNAS </v>
      </c>
      <c r="C23" s="120">
        <f>'Plan_Resumo '!C17</f>
        <v>642526.23</v>
      </c>
      <c r="D23" s="113">
        <f t="shared" si="0"/>
        <v>0.0784901753567315</v>
      </c>
      <c r="E23" s="118"/>
      <c r="F23" s="119"/>
      <c r="G23" s="118"/>
      <c r="H23" s="119"/>
      <c r="I23" s="118"/>
      <c r="J23" s="119"/>
      <c r="K23" s="114">
        <f t="shared" si="5"/>
        <v>257010.492</v>
      </c>
      <c r="L23" s="115">
        <v>0.4</v>
      </c>
      <c r="M23" s="114">
        <f t="shared" si="6"/>
        <v>257010.492</v>
      </c>
      <c r="N23" s="115">
        <v>0.4</v>
      </c>
      <c r="O23" s="114">
        <f t="shared" si="9"/>
        <v>128505.246</v>
      </c>
      <c r="P23" s="115">
        <v>0.2</v>
      </c>
      <c r="Q23" s="167" t="e">
        <f>SUM(E23,G23,I23,K23,M23,O23,#REF!,#REF!,#REF!,#REF!,#REF!,#REF!,)</f>
        <v>#REF!</v>
      </c>
      <c r="R23" s="174" t="e">
        <f>SUM(F23,H23,J23,L23,N23,P23,#REF!,#REF!,#REF!,#REF!,#REF!,#REF!,)</f>
        <v>#REF!</v>
      </c>
    </row>
    <row r="24" ht="24.95" customHeight="1" spans="1:18">
      <c r="A24" s="110" t="s">
        <v>1036</v>
      </c>
      <c r="B24" s="111" t="str">
        <f>'Plan_Resumo '!B18</f>
        <v>VIDROS                                                                                                                                                                                                  </v>
      </c>
      <c r="C24" s="120">
        <f>'Plan_Resumo '!C18</f>
        <v>164532.21</v>
      </c>
      <c r="D24" s="113">
        <f t="shared" si="0"/>
        <v>0.0200990425164908</v>
      </c>
      <c r="E24" s="118"/>
      <c r="F24" s="119"/>
      <c r="G24" s="118"/>
      <c r="H24" s="119"/>
      <c r="I24" s="114">
        <f t="shared" si="8"/>
        <v>82266.105</v>
      </c>
      <c r="J24" s="115">
        <v>0.5</v>
      </c>
      <c r="K24" s="114">
        <f t="shared" si="5"/>
        <v>82266.105</v>
      </c>
      <c r="L24" s="115">
        <v>0.5</v>
      </c>
      <c r="M24" s="118"/>
      <c r="N24" s="119"/>
      <c r="O24" s="118"/>
      <c r="P24" s="119"/>
      <c r="Q24" s="167" t="e">
        <f>SUM(E24,G24,I24,K24,M24,O24,#REF!,#REF!,#REF!,#REF!,#REF!,#REF!,)</f>
        <v>#REF!</v>
      </c>
      <c r="R24" s="174" t="e">
        <f>SUM(F24,H24,J24,L24,N24,P24,#REF!,#REF!,#REF!,#REF!,#REF!,#REF!,)</f>
        <v>#REF!</v>
      </c>
    </row>
    <row r="25" ht="24.95" customHeight="1" spans="1:18">
      <c r="A25" s="110" t="s">
        <v>1045</v>
      </c>
      <c r="B25" s="111" t="str">
        <f>'Plan_Resumo '!B19</f>
        <v>SERVIÇOS EXTERNOS                                                                                                                                                                                       </v>
      </c>
      <c r="C25" s="120">
        <f>'Plan_Resumo '!C19</f>
        <v>1189654.686743</v>
      </c>
      <c r="D25" s="113">
        <f t="shared" si="0"/>
        <v>0.145326681801637</v>
      </c>
      <c r="E25" s="114">
        <f>F25*C25</f>
        <v>475861.8746972</v>
      </c>
      <c r="F25" s="115">
        <v>0.4</v>
      </c>
      <c r="G25" s="114">
        <f>H25*C25</f>
        <v>475861.8746972</v>
      </c>
      <c r="H25" s="115">
        <v>0.4</v>
      </c>
      <c r="I25" s="114">
        <f t="shared" si="8"/>
        <v>237930.9373486</v>
      </c>
      <c r="J25" s="115">
        <v>0.2</v>
      </c>
      <c r="K25" s="118"/>
      <c r="L25" s="119"/>
      <c r="M25" s="118"/>
      <c r="N25" s="119"/>
      <c r="O25" s="118"/>
      <c r="P25" s="119"/>
      <c r="Q25" s="167" t="e">
        <f>SUM(E25,G25,I25,K25,M25,O25,#REF!,#REF!,#REF!,#REF!,#REF!,#REF!,)</f>
        <v>#REF!</v>
      </c>
      <c r="R25" s="174" t="e">
        <f>SUM(F25,H25,J25,L25,N25,P25,#REF!,#REF!,#REF!,#REF!,#REF!,#REF!,)</f>
        <v>#REF!</v>
      </c>
    </row>
    <row r="26" ht="24.95" customHeight="1" spans="1:18">
      <c r="A26" s="110" t="s">
        <v>1205</v>
      </c>
      <c r="B26" s="111" t="str">
        <f>'Plan_Resumo '!B20</f>
        <v>PAISAGISMO                                                                                                                                                                                              </v>
      </c>
      <c r="C26" s="120">
        <f>'Plan_Resumo '!C20</f>
        <v>44337.55</v>
      </c>
      <c r="D26" s="113">
        <f t="shared" si="0"/>
        <v>0.0054162179097153</v>
      </c>
      <c r="E26" s="118"/>
      <c r="F26" s="119"/>
      <c r="G26" s="118"/>
      <c r="H26" s="119"/>
      <c r="I26" s="118"/>
      <c r="J26" s="119"/>
      <c r="K26" s="118"/>
      <c r="L26" s="119"/>
      <c r="M26" s="114">
        <f>N26*C26</f>
        <v>22168.775</v>
      </c>
      <c r="N26" s="115">
        <v>0.5</v>
      </c>
      <c r="O26" s="114">
        <f t="shared" si="9"/>
        <v>22168.775</v>
      </c>
      <c r="P26" s="115">
        <v>0.5</v>
      </c>
      <c r="Q26" s="167" t="e">
        <f>SUM(E26,G26,I26,K26,M26,O26,#REF!,#REF!,#REF!,#REF!,#REF!,#REF!,)</f>
        <v>#REF!</v>
      </c>
      <c r="R26" s="174" t="e">
        <f>SUM(F26,H26,J26,L26,N26,P26,#REF!,#REF!,#REF!,#REF!,#REF!,#REF!,)</f>
        <v>#REF!</v>
      </c>
    </row>
    <row r="27" ht="24.95" customHeight="1" spans="1:18">
      <c r="A27" s="121" t="s">
        <v>1225</v>
      </c>
      <c r="B27" s="122" t="str">
        <f>'Plan_Resumo '!B21</f>
        <v>ACESSIBILIDADE   E COMUNICAÇÃO VISUAL </v>
      </c>
      <c r="C27" s="123">
        <f>'Plan_Resumo '!C21</f>
        <v>21355.25</v>
      </c>
      <c r="D27" s="113">
        <f t="shared" si="0"/>
        <v>0.0026087297903571</v>
      </c>
      <c r="E27" s="124"/>
      <c r="F27" s="125"/>
      <c r="G27" s="124"/>
      <c r="H27" s="125"/>
      <c r="I27" s="124"/>
      <c r="J27" s="125"/>
      <c r="K27" s="124"/>
      <c r="L27" s="125"/>
      <c r="M27" s="169">
        <f>N27*C27</f>
        <v>10677.625</v>
      </c>
      <c r="N27" s="170">
        <v>0.5</v>
      </c>
      <c r="O27" s="169">
        <f t="shared" si="9"/>
        <v>10677.625</v>
      </c>
      <c r="P27" s="170">
        <v>0.5</v>
      </c>
      <c r="Q27" s="167"/>
      <c r="R27" s="174"/>
    </row>
    <row r="28" ht="24.75" customHeight="1" spans="1:18">
      <c r="A28" s="126" t="s">
        <v>1254</v>
      </c>
      <c r="B28" s="127" t="str">
        <f>'Plan_Resumo '!B22</f>
        <v>LIMPEZA                                                                                                                                                                                                 </v>
      </c>
      <c r="C28" s="128">
        <f>'Plan_Resumo '!C22</f>
        <v>44155.74</v>
      </c>
      <c r="D28" s="113">
        <f t="shared" si="0"/>
        <v>0.00539400823466187</v>
      </c>
      <c r="E28" s="129"/>
      <c r="F28" s="130"/>
      <c r="G28" s="129"/>
      <c r="H28" s="130"/>
      <c r="I28" s="129"/>
      <c r="J28" s="130"/>
      <c r="K28" s="129"/>
      <c r="L28" s="130"/>
      <c r="M28" s="129"/>
      <c r="N28" s="130"/>
      <c r="O28" s="171">
        <f t="shared" si="9"/>
        <v>44155.74</v>
      </c>
      <c r="P28" s="172">
        <v>1</v>
      </c>
      <c r="Q28" s="167" t="e">
        <f>SUM(E28,G28,I28,K28,M28,O28,#REF!,#REF!,#REF!,#REF!,#REF!,#REF!,)</f>
        <v>#REF!</v>
      </c>
      <c r="R28" s="174" t="e">
        <f>SUM(F28,H28,J28,L28,N28,P28,#REF!,#REF!,#REF!,#REF!,#REF!,#REF!,)</f>
        <v>#REF!</v>
      </c>
    </row>
    <row r="29" s="82" customFormat="1" ht="24.95" customHeight="1" spans="1:18">
      <c r="A29" s="131"/>
      <c r="B29" s="132" t="s">
        <v>1317</v>
      </c>
      <c r="C29" s="133">
        <f t="shared" ref="C29:G29" si="10">SUM(C12:C28)</f>
        <v>8186072.041243</v>
      </c>
      <c r="D29" s="134">
        <f t="shared" si="10"/>
        <v>1</v>
      </c>
      <c r="E29" s="135">
        <f t="shared" si="10"/>
        <v>623760.8236972</v>
      </c>
      <c r="F29" s="134">
        <v>0.08</v>
      </c>
      <c r="G29" s="135">
        <f t="shared" si="10"/>
        <v>1259818.5286972</v>
      </c>
      <c r="H29" s="134">
        <v>0.155</v>
      </c>
      <c r="I29" s="135">
        <f t="shared" ref="I29:M29" si="11">SUM(I12:I28)</f>
        <v>1074458.1348486</v>
      </c>
      <c r="J29" s="134">
        <v>0.115</v>
      </c>
      <c r="K29" s="135">
        <f t="shared" si="11"/>
        <v>1763038.059</v>
      </c>
      <c r="L29" s="134">
        <f>K29/$C29</f>
        <v>0.215370454855207</v>
      </c>
      <c r="M29" s="135">
        <f t="shared" si="11"/>
        <v>2042817.013</v>
      </c>
      <c r="N29" s="134">
        <v>0.26</v>
      </c>
      <c r="O29" s="135">
        <f>SUM(O12:O28)</f>
        <v>1422179.482</v>
      </c>
      <c r="P29" s="134">
        <v>0.175</v>
      </c>
      <c r="Q29" s="176" t="e">
        <f>SUM(E29,G29,I29,K29,M29,O29,#REF!,#REF!,#REF!,#REF!,#REF!,#REF!,)</f>
        <v>#REF!</v>
      </c>
      <c r="R29" s="177" t="e">
        <f>SUM(F29,H29,J29,L29,N29,P29,#REF!,#REF!,#REF!,#REF!,#REF!,#REF!,)</f>
        <v>#REF!</v>
      </c>
    </row>
    <row r="30" s="82" customFormat="1" ht="24.95" customHeight="1" spans="1:18">
      <c r="A30" s="136"/>
      <c r="B30" s="137" t="s">
        <v>1285</v>
      </c>
      <c r="C30" s="138">
        <f t="shared" ref="C30:G30" si="12">C29*0.1685</f>
        <v>1379353.13894945</v>
      </c>
      <c r="D30" s="139"/>
      <c r="E30" s="140">
        <f t="shared" si="12"/>
        <v>105103.698792978</v>
      </c>
      <c r="F30" s="139"/>
      <c r="G30" s="140">
        <f t="shared" si="12"/>
        <v>212279.422085478</v>
      </c>
      <c r="H30" s="139"/>
      <c r="I30" s="140">
        <f t="shared" ref="I30:M30" si="13">I29*0.1685</f>
        <v>181046.195721989</v>
      </c>
      <c r="J30" s="139"/>
      <c r="K30" s="140">
        <f t="shared" si="13"/>
        <v>297071.9129415</v>
      </c>
      <c r="L30" s="139"/>
      <c r="M30" s="140">
        <f t="shared" si="13"/>
        <v>344214.6666905</v>
      </c>
      <c r="N30" s="139"/>
      <c r="O30" s="140">
        <f>O29*0.1685</f>
        <v>239637.242717</v>
      </c>
      <c r="P30" s="139"/>
      <c r="Q30" s="176"/>
      <c r="R30" s="177"/>
    </row>
    <row r="31" s="82" customFormat="1" ht="24.95" customHeight="1" spans="1:18">
      <c r="A31" s="141"/>
      <c r="B31" s="142" t="s">
        <v>1286</v>
      </c>
      <c r="C31" s="143">
        <f t="shared" ref="C31:G31" si="14">SUM(C29:C30)</f>
        <v>9565425.18019244</v>
      </c>
      <c r="D31" s="144"/>
      <c r="E31" s="145">
        <f t="shared" si="14"/>
        <v>728864.522490178</v>
      </c>
      <c r="F31" s="144">
        <f>F29</f>
        <v>0.08</v>
      </c>
      <c r="G31" s="145">
        <f t="shared" si="14"/>
        <v>1472097.95078268</v>
      </c>
      <c r="H31" s="144">
        <f>H29+F31</f>
        <v>0.235</v>
      </c>
      <c r="I31" s="145">
        <f t="shared" ref="I31:M31" si="15">SUM(I29:I30)</f>
        <v>1255504.33057059</v>
      </c>
      <c r="J31" s="144">
        <f>H31+J29</f>
        <v>0.35</v>
      </c>
      <c r="K31" s="145">
        <f t="shared" si="15"/>
        <v>2060109.9719415</v>
      </c>
      <c r="L31" s="144">
        <f>L29+J31</f>
        <v>0.565370454855207</v>
      </c>
      <c r="M31" s="145">
        <f t="shared" si="15"/>
        <v>2387031.6796905</v>
      </c>
      <c r="N31" s="144">
        <f>N29+L31</f>
        <v>0.825370454855207</v>
      </c>
      <c r="O31" s="145">
        <f>SUM(O29:O30)</f>
        <v>1661816.724717</v>
      </c>
      <c r="P31" s="144">
        <v>1</v>
      </c>
      <c r="Q31" s="176"/>
      <c r="R31" s="177"/>
    </row>
    <row r="32" s="82" customFormat="1" ht="15.75" spans="1:6">
      <c r="A32" s="146"/>
      <c r="B32" s="147"/>
      <c r="C32" s="148"/>
      <c r="D32" s="149"/>
      <c r="E32" s="149"/>
      <c r="F32" s="149"/>
    </row>
    <row r="33" spans="1:6">
      <c r="A33" s="83"/>
      <c r="B33" s="150"/>
      <c r="C33" s="151"/>
      <c r="D33" s="152"/>
      <c r="E33" s="152"/>
      <c r="F33" s="152"/>
    </row>
    <row r="34" spans="1:6">
      <c r="A34" s="83"/>
      <c r="B34" s="83"/>
      <c r="C34" s="151"/>
      <c r="D34" s="152"/>
      <c r="E34" s="152"/>
      <c r="F34" s="152"/>
    </row>
    <row r="35" spans="1:10">
      <c r="A35" s="83"/>
      <c r="B35" s="83"/>
      <c r="C35" s="151"/>
      <c r="D35" s="152"/>
      <c r="E35" s="152"/>
      <c r="F35" s="152"/>
      <c r="J35" s="173"/>
    </row>
    <row r="36" ht="15.75" spans="1:6">
      <c r="A36" s="83"/>
      <c r="B36" s="83"/>
      <c r="C36" s="148" t="s">
        <v>1318</v>
      </c>
      <c r="D36" s="152"/>
      <c r="E36" s="152"/>
      <c r="F36" s="152"/>
    </row>
    <row r="37" ht="15.75" spans="1:6">
      <c r="A37" s="83"/>
      <c r="B37" s="83"/>
      <c r="C37" s="151"/>
      <c r="D37" s="152"/>
      <c r="E37" s="152"/>
      <c r="F37" s="152"/>
    </row>
    <row r="38" ht="15.75" spans="3:7">
      <c r="C38" s="153" t="s">
        <v>1319</v>
      </c>
      <c r="D38" s="154"/>
      <c r="E38" s="155" t="s">
        <v>1320</v>
      </c>
      <c r="F38" s="156"/>
      <c r="G38" s="157" t="s">
        <v>1321</v>
      </c>
    </row>
    <row r="39" spans="3:7">
      <c r="C39" s="158" t="s">
        <v>1322</v>
      </c>
      <c r="D39" s="159"/>
      <c r="E39" s="160">
        <f>E29</f>
        <v>623760.8236972</v>
      </c>
      <c r="F39" s="160"/>
      <c r="G39" s="161">
        <f>E39*1.1685</f>
        <v>728864.522490178</v>
      </c>
    </row>
    <row r="40" spans="3:7">
      <c r="C40" s="158" t="s">
        <v>1323</v>
      </c>
      <c r="D40" s="159"/>
      <c r="E40" s="160">
        <f>G29</f>
        <v>1259818.5286972</v>
      </c>
      <c r="F40" s="160"/>
      <c r="G40" s="161">
        <f t="shared" ref="G40:G44" si="16">E40*1.1685</f>
        <v>1472097.95078268</v>
      </c>
    </row>
    <row r="41" spans="3:7">
      <c r="C41" s="158" t="s">
        <v>1324</v>
      </c>
      <c r="D41" s="159"/>
      <c r="E41" s="160">
        <f>I29</f>
        <v>1074458.1348486</v>
      </c>
      <c r="F41" s="160"/>
      <c r="G41" s="161">
        <f t="shared" si="16"/>
        <v>1255504.33057059</v>
      </c>
    </row>
    <row r="42" spans="3:7">
      <c r="C42" s="158" t="s">
        <v>1325</v>
      </c>
      <c r="D42" s="159"/>
      <c r="E42" s="160">
        <f>K29</f>
        <v>1763038.059</v>
      </c>
      <c r="F42" s="160"/>
      <c r="G42" s="161">
        <f t="shared" si="16"/>
        <v>2060109.9719415</v>
      </c>
    </row>
    <row r="43" spans="3:7">
      <c r="C43" s="158" t="s">
        <v>1326</v>
      </c>
      <c r="D43" s="159"/>
      <c r="E43" s="160">
        <f>M29</f>
        <v>2042817.013</v>
      </c>
      <c r="F43" s="160"/>
      <c r="G43" s="161">
        <f t="shared" si="16"/>
        <v>2387031.6796905</v>
      </c>
    </row>
    <row r="44" ht="15.75" spans="3:7">
      <c r="C44" s="162" t="s">
        <v>1327</v>
      </c>
      <c r="D44" s="163"/>
      <c r="E44" s="164">
        <f>O29</f>
        <v>1422179.482</v>
      </c>
      <c r="F44" s="164"/>
      <c r="G44" s="165">
        <f t="shared" si="16"/>
        <v>1661816.724717</v>
      </c>
    </row>
    <row r="45" spans="3:5">
      <c r="C45" s="166"/>
      <c r="D45" s="84"/>
      <c r="E45" s="167"/>
    </row>
    <row r="46" spans="3:4">
      <c r="C46" s="166"/>
      <c r="D46" s="84"/>
    </row>
    <row r="47" spans="5:6">
      <c r="E47" s="167"/>
      <c r="F47" s="168"/>
    </row>
    <row r="48" spans="6:6">
      <c r="F48" s="168"/>
    </row>
    <row r="49" spans="6:6">
      <c r="F49" s="168"/>
    </row>
    <row r="50" spans="6:6">
      <c r="F50" s="168"/>
    </row>
    <row r="51" spans="6:6">
      <c r="F51" s="168"/>
    </row>
    <row r="52" spans="6:6">
      <c r="F52" s="168"/>
    </row>
  </sheetData>
  <mergeCells count="1">
    <mergeCell ref="E38:F38"/>
  </mergeCells>
  <printOptions horizontalCentered="1" verticalCentered="1"/>
  <pageMargins left="0.511805555555556" right="0.511805555555556" top="0.786805555555556" bottom="0.786805555555556" header="0.314583333333333" footer="0.314583333333333"/>
  <pageSetup paperSize="9" scale="45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workbookViewId="0">
      <selection activeCell="E19" sqref="E19"/>
    </sheetView>
  </sheetViews>
  <sheetFormatPr defaultColWidth="9" defaultRowHeight="12.75" outlineLevelCol="5"/>
  <cols>
    <col min="1" max="1" width="9" style="2"/>
    <col min="2" max="2" width="39.5047619047619" style="2" customWidth="1"/>
    <col min="3" max="3" width="14.1238095238095" style="2" customWidth="1"/>
    <col min="4" max="4" width="13.3714285714286" style="2" customWidth="1"/>
    <col min="5" max="16384" width="9" style="2"/>
  </cols>
  <sheetData>
    <row r="1" ht="14.25" customHeight="1" spans="1:4">
      <c r="A1" s="3" t="s">
        <v>1328</v>
      </c>
      <c r="B1" s="4"/>
      <c r="C1" s="4"/>
      <c r="D1" s="5"/>
    </row>
    <row r="2" spans="1:4">
      <c r="A2" s="57" t="s">
        <v>1329</v>
      </c>
      <c r="B2" s="58" t="s">
        <v>2</v>
      </c>
      <c r="C2" s="58"/>
      <c r="D2" s="59" t="s">
        <v>1330</v>
      </c>
    </row>
    <row r="3" ht="25.5" spans="1:4">
      <c r="A3" s="7" t="s">
        <v>1331</v>
      </c>
      <c r="B3" s="60" t="s">
        <v>5</v>
      </c>
      <c r="C3" s="61"/>
      <c r="D3" s="62">
        <v>42887</v>
      </c>
    </row>
    <row r="4" ht="39" spans="1:4">
      <c r="A4" s="13" t="s">
        <v>1332</v>
      </c>
      <c r="B4" s="63" t="s">
        <v>7</v>
      </c>
      <c r="C4" s="64"/>
      <c r="D4" s="16"/>
    </row>
    <row r="5" ht="13.5" spans="1:6">
      <c r="A5" s="17"/>
      <c r="B5" s="17"/>
      <c r="C5" s="17"/>
      <c r="D5" s="65"/>
      <c r="E5" s="65"/>
      <c r="F5" s="65"/>
    </row>
    <row r="6" ht="13.5" spans="1:6">
      <c r="A6" s="66" t="s">
        <v>1333</v>
      </c>
      <c r="B6" s="67" t="s">
        <v>1334</v>
      </c>
      <c r="C6" s="68" t="s">
        <v>1335</v>
      </c>
      <c r="D6" s="69"/>
      <c r="E6" s="70"/>
      <c r="F6" s="70"/>
    </row>
    <row r="7" spans="1:6">
      <c r="A7" s="71">
        <v>1</v>
      </c>
      <c r="B7" s="72" t="s">
        <v>1336</v>
      </c>
      <c r="C7" s="73">
        <v>0.05</v>
      </c>
      <c r="D7" s="73"/>
      <c r="E7" s="74"/>
      <c r="F7" s="74"/>
    </row>
    <row r="8" spans="1:6">
      <c r="A8" s="75">
        <v>2</v>
      </c>
      <c r="B8" s="76" t="s">
        <v>1337</v>
      </c>
      <c r="C8" s="77">
        <v>0.0065</v>
      </c>
      <c r="D8" s="77"/>
      <c r="E8" s="74"/>
      <c r="F8" s="74"/>
    </row>
    <row r="9" spans="1:4">
      <c r="A9" s="75">
        <v>3</v>
      </c>
      <c r="B9" s="76" t="s">
        <v>1338</v>
      </c>
      <c r="C9" s="77">
        <v>0.03</v>
      </c>
      <c r="D9" s="77"/>
    </row>
    <row r="10" spans="1:4">
      <c r="A10" s="75">
        <v>4</v>
      </c>
      <c r="B10" s="76" t="s">
        <v>1339</v>
      </c>
      <c r="C10" s="77">
        <v>0.012</v>
      </c>
      <c r="D10" s="77"/>
    </row>
    <row r="11" spans="1:4">
      <c r="A11" s="75">
        <v>5</v>
      </c>
      <c r="B11" s="76" t="s">
        <v>1340</v>
      </c>
      <c r="C11" s="77">
        <v>0.0108</v>
      </c>
      <c r="D11" s="77"/>
    </row>
    <row r="12" ht="13.5" spans="1:6">
      <c r="A12" s="75">
        <v>6</v>
      </c>
      <c r="B12" s="76" t="s">
        <v>1341</v>
      </c>
      <c r="C12" s="77">
        <v>0.0592</v>
      </c>
      <c r="D12" s="77"/>
      <c r="E12" s="74"/>
      <c r="F12" s="74"/>
    </row>
    <row r="13" ht="13.5" spans="1:6">
      <c r="A13" s="78" t="s">
        <v>1342</v>
      </c>
      <c r="B13" s="79"/>
      <c r="C13" s="80">
        <f>SUM(C7:C12)</f>
        <v>0.1685</v>
      </c>
      <c r="D13" s="80"/>
      <c r="E13" s="74"/>
      <c r="F13" s="74"/>
    </row>
    <row r="14" spans="1:3">
      <c r="A14" s="74"/>
      <c r="B14" s="74"/>
      <c r="C14" s="74"/>
    </row>
    <row r="15" spans="1:3">
      <c r="A15" s="74"/>
      <c r="B15" s="74"/>
      <c r="C15" s="74"/>
    </row>
    <row r="16" spans="1:3">
      <c r="A16" s="74"/>
      <c r="B16" s="74"/>
      <c r="C16" s="74"/>
    </row>
    <row r="17" spans="1:3">
      <c r="A17" s="74"/>
      <c r="B17" s="74"/>
      <c r="C17" s="74"/>
    </row>
    <row r="18" spans="1:3">
      <c r="A18" s="74"/>
      <c r="B18" s="74"/>
      <c r="C18" s="74"/>
    </row>
    <row r="19" spans="1:3">
      <c r="A19" s="74"/>
      <c r="B19" s="74"/>
      <c r="C19" s="74"/>
    </row>
    <row r="20" spans="1:3">
      <c r="A20" s="74"/>
      <c r="B20" s="74"/>
      <c r="C20" s="74"/>
    </row>
    <row r="21" spans="1:3">
      <c r="A21" s="74"/>
      <c r="B21" s="74"/>
      <c r="C21" s="74"/>
    </row>
    <row r="22" spans="1:3">
      <c r="A22" s="74"/>
      <c r="B22" s="74"/>
      <c r="C22" s="74"/>
    </row>
    <row r="23" spans="1:3">
      <c r="A23" s="74"/>
      <c r="B23" s="74"/>
      <c r="C23" s="74"/>
    </row>
  </sheetData>
  <pageMargins left="0.511805555555556" right="0.511805555555556" top="0.786805555555556" bottom="0.786805555555556" header="0.314583333333333" footer="0.314583333333333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4"/>
  <sheetViews>
    <sheetView topLeftCell="B1" workbookViewId="0">
      <selection activeCell="R31" sqref="R31"/>
    </sheetView>
  </sheetViews>
  <sheetFormatPr defaultColWidth="9" defaultRowHeight="12.75" outlineLevelCol="5"/>
  <cols>
    <col min="1" max="1" width="7.12380952380952" style="2" customWidth="1"/>
    <col min="2" max="3" width="9" style="2"/>
    <col min="4" max="4" width="45.1238095238095" style="2" customWidth="1"/>
    <col min="5" max="5" width="10.752380952381" style="2" customWidth="1"/>
    <col min="6" max="6" width="13" style="2" customWidth="1"/>
    <col min="7" max="16384" width="9" style="2"/>
  </cols>
  <sheetData>
    <row r="1" ht="24" customHeight="1" spans="1:6">
      <c r="A1" s="3" t="s">
        <v>1343</v>
      </c>
      <c r="B1" s="4"/>
      <c r="C1" s="3"/>
      <c r="D1" s="4"/>
      <c r="E1" s="4"/>
      <c r="F1" s="5"/>
    </row>
    <row r="2" spans="1:6">
      <c r="A2" s="6" t="s">
        <v>1329</v>
      </c>
      <c r="B2" s="7" t="s">
        <v>1329</v>
      </c>
      <c r="C2" s="8" t="s">
        <v>2</v>
      </c>
      <c r="D2" s="8"/>
      <c r="E2" s="9"/>
      <c r="F2" s="10" t="s">
        <v>1330</v>
      </c>
    </row>
    <row r="3" ht="14.25" customHeight="1" spans="1:6">
      <c r="A3" s="6" t="s">
        <v>1344</v>
      </c>
      <c r="B3" s="7" t="s">
        <v>1331</v>
      </c>
      <c r="C3" s="11" t="s">
        <v>5</v>
      </c>
      <c r="D3" s="11"/>
      <c r="E3" s="12"/>
      <c r="F3" s="10" t="s">
        <v>1345</v>
      </c>
    </row>
    <row r="4" ht="28.5" customHeight="1" spans="1:6">
      <c r="A4" s="6" t="s">
        <v>1331</v>
      </c>
      <c r="B4" s="13" t="s">
        <v>1332</v>
      </c>
      <c r="C4" s="14" t="s">
        <v>7</v>
      </c>
      <c r="D4" s="14"/>
      <c r="E4" s="15"/>
      <c r="F4" s="16" t="s">
        <v>1346</v>
      </c>
    </row>
    <row r="5" ht="13.5" spans="1:6">
      <c r="A5" s="17"/>
      <c r="B5" s="17"/>
      <c r="C5" s="17"/>
      <c r="D5" s="17"/>
      <c r="E5" s="17"/>
      <c r="F5" s="17"/>
    </row>
    <row r="6" spans="1:6">
      <c r="A6" s="18"/>
      <c r="B6" s="19"/>
      <c r="C6" s="20"/>
      <c r="D6" s="20"/>
      <c r="E6" s="21"/>
      <c r="F6" s="22"/>
    </row>
    <row r="7" spans="1:6">
      <c r="A7" s="23" t="s">
        <v>1347</v>
      </c>
      <c r="B7" s="24" t="s">
        <v>1348</v>
      </c>
      <c r="C7" s="25"/>
      <c r="D7" s="25"/>
      <c r="E7" s="26" t="s">
        <v>1349</v>
      </c>
      <c r="F7" s="27"/>
    </row>
    <row r="8" spans="1:6">
      <c r="A8" s="28"/>
      <c r="B8" s="29" t="s">
        <v>1350</v>
      </c>
      <c r="C8" s="25" t="s">
        <v>1351</v>
      </c>
      <c r="D8" s="25"/>
      <c r="E8" s="30">
        <v>0.2</v>
      </c>
      <c r="F8" s="27"/>
    </row>
    <row r="9" spans="1:6">
      <c r="A9" s="28"/>
      <c r="B9" s="29" t="s">
        <v>1352</v>
      </c>
      <c r="C9" s="25" t="s">
        <v>1353</v>
      </c>
      <c r="D9" s="25"/>
      <c r="E9" s="30">
        <v>0.085</v>
      </c>
      <c r="F9" s="27"/>
    </row>
    <row r="10" spans="1:6">
      <c r="A10" s="28"/>
      <c r="B10" s="29" t="s">
        <v>1354</v>
      </c>
      <c r="C10" s="25" t="s">
        <v>1355</v>
      </c>
      <c r="D10" s="25"/>
      <c r="E10" s="30">
        <v>0.025</v>
      </c>
      <c r="F10" s="27"/>
    </row>
    <row r="11" spans="1:6">
      <c r="A11" s="28"/>
      <c r="B11" s="29" t="s">
        <v>1356</v>
      </c>
      <c r="C11" s="25" t="s">
        <v>1357</v>
      </c>
      <c r="D11" s="25"/>
      <c r="E11" s="30">
        <v>0.015</v>
      </c>
      <c r="F11" s="27"/>
    </row>
    <row r="12" spans="1:6">
      <c r="A12" s="28"/>
      <c r="B12" s="29" t="s">
        <v>1358</v>
      </c>
      <c r="C12" s="25" t="s">
        <v>1359</v>
      </c>
      <c r="D12" s="25"/>
      <c r="E12" s="30">
        <v>0.01</v>
      </c>
      <c r="F12" s="27"/>
    </row>
    <row r="13" spans="1:6">
      <c r="A13" s="28"/>
      <c r="B13" s="29" t="s">
        <v>1360</v>
      </c>
      <c r="C13" s="25" t="s">
        <v>1361</v>
      </c>
      <c r="D13" s="25"/>
      <c r="E13" s="30">
        <v>0.006</v>
      </c>
      <c r="F13" s="27"/>
    </row>
    <row r="14" spans="1:6">
      <c r="A14" s="28"/>
      <c r="B14" s="29" t="s">
        <v>1362</v>
      </c>
      <c r="C14" s="25" t="s">
        <v>1363</v>
      </c>
      <c r="D14" s="25"/>
      <c r="E14" s="30">
        <v>0.002</v>
      </c>
      <c r="F14" s="31"/>
    </row>
    <row r="15" spans="1:6">
      <c r="A15" s="28"/>
      <c r="B15" s="29" t="s">
        <v>1364</v>
      </c>
      <c r="C15" s="25" t="s">
        <v>1365</v>
      </c>
      <c r="D15" s="25"/>
      <c r="E15" s="30">
        <v>0.03</v>
      </c>
      <c r="F15" s="31"/>
    </row>
    <row r="16" spans="1:6">
      <c r="A16" s="28"/>
      <c r="B16" s="29" t="s">
        <v>1366</v>
      </c>
      <c r="C16" s="25" t="s">
        <v>1367</v>
      </c>
      <c r="D16" s="25"/>
      <c r="E16" s="30">
        <v>0.01</v>
      </c>
      <c r="F16" s="31"/>
    </row>
    <row r="17" spans="1:6">
      <c r="A17" s="28"/>
      <c r="B17" s="29"/>
      <c r="C17" s="25"/>
      <c r="D17" s="25"/>
      <c r="E17" s="32"/>
      <c r="F17" s="33">
        <f>SUM(E8:E16)</f>
        <v>0.383</v>
      </c>
    </row>
    <row r="18" spans="1:6">
      <c r="A18" s="28"/>
      <c r="B18" s="29"/>
      <c r="C18" s="25"/>
      <c r="D18" s="25"/>
      <c r="E18" s="32"/>
      <c r="F18" s="31"/>
    </row>
    <row r="19" spans="1:6">
      <c r="A19" s="23" t="s">
        <v>1368</v>
      </c>
      <c r="B19" s="24" t="s">
        <v>1369</v>
      </c>
      <c r="C19" s="25"/>
      <c r="D19" s="25"/>
      <c r="E19" s="32"/>
      <c r="F19" s="31"/>
    </row>
    <row r="20" spans="1:6">
      <c r="A20" s="28"/>
      <c r="B20" s="29" t="s">
        <v>1370</v>
      </c>
      <c r="C20" s="25" t="s">
        <v>1371</v>
      </c>
      <c r="D20" s="25"/>
      <c r="E20" s="30">
        <v>0.229</v>
      </c>
      <c r="F20" s="31"/>
    </row>
    <row r="21" spans="1:6">
      <c r="A21" s="34"/>
      <c r="B21" s="29" t="s">
        <v>1372</v>
      </c>
      <c r="C21" s="25" t="s">
        <v>1373</v>
      </c>
      <c r="D21" s="25"/>
      <c r="E21" s="30">
        <v>0.0149</v>
      </c>
      <c r="F21" s="31"/>
    </row>
    <row r="22" spans="1:6">
      <c r="A22" s="34"/>
      <c r="B22" s="29" t="s">
        <v>1374</v>
      </c>
      <c r="C22" s="25" t="s">
        <v>1375</v>
      </c>
      <c r="D22" s="25"/>
      <c r="E22" s="30">
        <v>0.015</v>
      </c>
      <c r="F22" s="31"/>
    </row>
    <row r="23" spans="1:6">
      <c r="A23" s="28"/>
      <c r="B23" s="29" t="s">
        <v>1376</v>
      </c>
      <c r="C23" s="25" t="s">
        <v>1377</v>
      </c>
      <c r="D23" s="25"/>
      <c r="E23" s="30">
        <v>0.1057</v>
      </c>
      <c r="F23" s="31"/>
    </row>
    <row r="24" spans="1:6">
      <c r="A24" s="35"/>
      <c r="B24" s="29" t="s">
        <v>1378</v>
      </c>
      <c r="C24" s="25" t="s">
        <v>1379</v>
      </c>
      <c r="D24" s="25"/>
      <c r="E24" s="30">
        <v>0.0457</v>
      </c>
      <c r="F24" s="31"/>
    </row>
    <row r="25" spans="1:6">
      <c r="A25" s="28"/>
      <c r="B25" s="29"/>
      <c r="C25" s="25"/>
      <c r="D25" s="25"/>
      <c r="E25" s="32"/>
      <c r="F25" s="33">
        <f>SUM(E20:E24)</f>
        <v>0.4103</v>
      </c>
    </row>
    <row r="26" spans="1:6">
      <c r="A26" s="28"/>
      <c r="B26" s="29"/>
      <c r="C26" s="9"/>
      <c r="D26" s="9"/>
      <c r="E26" s="32"/>
      <c r="F26" s="31"/>
    </row>
    <row r="27" spans="1:6">
      <c r="A27" s="23" t="s">
        <v>1380</v>
      </c>
      <c r="B27" s="36" t="s">
        <v>1381</v>
      </c>
      <c r="C27" s="25"/>
      <c r="D27" s="25"/>
      <c r="E27" s="32"/>
      <c r="F27" s="31"/>
    </row>
    <row r="28" spans="1:6">
      <c r="A28" s="28"/>
      <c r="B28" s="29" t="s">
        <v>1382</v>
      </c>
      <c r="C28" s="25" t="s">
        <v>1383</v>
      </c>
      <c r="D28" s="25"/>
      <c r="E28" s="30">
        <v>0.06</v>
      </c>
      <c r="F28" s="31"/>
    </row>
    <row r="29" spans="1:6">
      <c r="A29" s="34"/>
      <c r="B29" s="29" t="s">
        <v>1384</v>
      </c>
      <c r="C29" s="25" t="s">
        <v>1385</v>
      </c>
      <c r="D29" s="25"/>
      <c r="E29" s="30">
        <v>0.0636</v>
      </c>
      <c r="F29" s="31"/>
    </row>
    <row r="30" spans="1:6">
      <c r="A30" s="28"/>
      <c r="B30" s="29" t="s">
        <v>1386</v>
      </c>
      <c r="C30" s="25" t="s">
        <v>1387</v>
      </c>
      <c r="D30" s="25"/>
      <c r="E30" s="30">
        <v>0.1406</v>
      </c>
      <c r="F30" s="31"/>
    </row>
    <row r="31" spans="1:6">
      <c r="A31" s="28"/>
      <c r="B31" s="29"/>
      <c r="C31" s="25"/>
      <c r="D31" s="25"/>
      <c r="E31" s="32"/>
      <c r="F31" s="33">
        <f>SUM(E28:E30)</f>
        <v>0.2642</v>
      </c>
    </row>
    <row r="32" spans="1:6">
      <c r="A32" s="28"/>
      <c r="B32" s="29"/>
      <c r="C32" s="25"/>
      <c r="D32" s="25"/>
      <c r="E32" s="32"/>
      <c r="F32" s="33"/>
    </row>
    <row r="33" spans="1:6">
      <c r="A33" s="23" t="s">
        <v>1388</v>
      </c>
      <c r="B33" s="36" t="s">
        <v>1389</v>
      </c>
      <c r="C33" s="25"/>
      <c r="D33" s="25"/>
      <c r="E33" s="32"/>
      <c r="F33" s="31"/>
    </row>
    <row r="34" spans="1:6">
      <c r="A34" s="28"/>
      <c r="B34" s="29" t="s">
        <v>1390</v>
      </c>
      <c r="C34" s="25" t="s">
        <v>1391</v>
      </c>
      <c r="D34" s="25"/>
      <c r="E34" s="30">
        <v>0.1571</v>
      </c>
      <c r="F34" s="31"/>
    </row>
    <row r="35" spans="1:6">
      <c r="A35" s="28"/>
      <c r="B35" s="29" t="s">
        <v>1392</v>
      </c>
      <c r="C35" s="25" t="s">
        <v>1393</v>
      </c>
      <c r="D35" s="25"/>
      <c r="E35" s="30">
        <v>0.0054</v>
      </c>
      <c r="F35" s="31"/>
    </row>
    <row r="36" spans="1:6">
      <c r="A36" s="28"/>
      <c r="B36" s="29"/>
      <c r="C36" s="25"/>
      <c r="D36" s="25"/>
      <c r="E36" s="32"/>
      <c r="F36" s="33">
        <f>SUM(E34:E35)</f>
        <v>0.1625</v>
      </c>
    </row>
    <row r="37" spans="1:6">
      <c r="A37" s="28"/>
      <c r="B37" s="29"/>
      <c r="C37" s="25"/>
      <c r="D37" s="25"/>
      <c r="E37" s="32"/>
      <c r="F37" s="37"/>
    </row>
    <row r="38" spans="1:6">
      <c r="A38" s="38"/>
      <c r="B38" s="39"/>
      <c r="C38" s="40"/>
      <c r="D38" s="40"/>
      <c r="E38" s="41"/>
      <c r="F38" s="42"/>
    </row>
    <row r="39" spans="1:6">
      <c r="A39" s="28"/>
      <c r="B39" s="29"/>
      <c r="C39" s="43" t="s">
        <v>1394</v>
      </c>
      <c r="D39" s="44"/>
      <c r="E39" s="32"/>
      <c r="F39" s="33">
        <f>F17+F25+F31+F36</f>
        <v>1.22</v>
      </c>
    </row>
    <row r="40" ht="13.5" spans="1:6">
      <c r="A40" s="45"/>
      <c r="B40" s="46"/>
      <c r="C40" s="47"/>
      <c r="D40" s="47"/>
      <c r="E40" s="48"/>
      <c r="F40" s="49"/>
    </row>
    <row r="41" s="1" customFormat="1" ht="13.5" spans="1:6">
      <c r="A41" s="50" t="s">
        <v>1395</v>
      </c>
      <c r="B41" s="51"/>
      <c r="C41" s="51"/>
      <c r="D41" s="51"/>
      <c r="E41" s="51"/>
      <c r="F41" s="52">
        <f>F39</f>
        <v>1.22</v>
      </c>
    </row>
    <row r="42" spans="2:5">
      <c r="B42" s="53"/>
      <c r="C42" s="54"/>
      <c r="D42" s="54"/>
      <c r="E42" s="55"/>
    </row>
    <row r="43" spans="2:5">
      <c r="B43" s="53"/>
      <c r="C43" s="54"/>
      <c r="D43" s="54"/>
      <c r="E43" s="55"/>
    </row>
    <row r="44" spans="2:6">
      <c r="B44" s="53"/>
      <c r="C44" s="54"/>
      <c r="D44" s="54"/>
      <c r="E44" s="55"/>
      <c r="F44" s="56"/>
    </row>
    <row r="45" spans="2:5">
      <c r="B45" s="53"/>
      <c r="C45" s="54"/>
      <c r="D45" s="54"/>
      <c r="E45" s="55"/>
    </row>
    <row r="46" spans="2:5">
      <c r="B46" s="53"/>
      <c r="C46" s="54"/>
      <c r="D46" s="54"/>
      <c r="E46" s="55"/>
    </row>
    <row r="47" spans="2:5">
      <c r="B47" s="53"/>
      <c r="C47" s="54"/>
      <c r="D47" s="54"/>
      <c r="E47" s="55"/>
    </row>
    <row r="48" spans="2:5">
      <c r="B48" s="53"/>
      <c r="C48" s="54"/>
      <c r="D48" s="54"/>
      <c r="E48" s="55"/>
    </row>
    <row r="49" spans="2:5">
      <c r="B49" s="53"/>
      <c r="C49" s="54"/>
      <c r="D49" s="54"/>
      <c r="E49" s="55"/>
    </row>
    <row r="50" spans="2:5">
      <c r="B50" s="53"/>
      <c r="C50" s="54"/>
      <c r="D50" s="54"/>
      <c r="E50" s="55"/>
    </row>
    <row r="51" spans="2:5">
      <c r="B51" s="53"/>
      <c r="C51" s="54"/>
      <c r="D51" s="54"/>
      <c r="E51" s="55"/>
    </row>
    <row r="52" spans="2:5">
      <c r="B52" s="53"/>
      <c r="C52" s="54"/>
      <c r="D52" s="54"/>
      <c r="E52" s="55"/>
    </row>
    <row r="53" spans="2:5">
      <c r="B53" s="53"/>
      <c r="C53" s="54"/>
      <c r="D53" s="54"/>
      <c r="E53" s="55"/>
    </row>
    <row r="54" spans="2:5">
      <c r="B54" s="53"/>
      <c r="C54" s="54"/>
      <c r="D54" s="54"/>
      <c r="E54" s="55"/>
    </row>
  </sheetData>
  <pageMargins left="0.511805555555556" right="0.511805555555556" top="0.786805555555556" bottom="0.786805555555556" header="0.314583333333333" footer="0.31458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Plan_orç </vt:lpstr>
      <vt:lpstr>Plan_Resumo </vt:lpstr>
      <vt:lpstr>Plan_crono</vt:lpstr>
      <vt:lpstr>Demo_BDI </vt:lpstr>
      <vt:lpstr>Demo_LS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Olivia Leopardi Marianno G Vasconcel</cp:lastModifiedBy>
  <dcterms:created xsi:type="dcterms:W3CDTF">2013-05-19T00:11:00Z</dcterms:created>
  <cp:lastPrinted>2017-07-05T12:24:00Z</cp:lastPrinted>
  <dcterms:modified xsi:type="dcterms:W3CDTF">2017-07-06T17:50:14Z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