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12285" yWindow="360" windowWidth="15195" windowHeight="10725"/>
  </bookViews>
  <sheets>
    <sheet name="Cronograma Geral" sheetId="28" r:id="rId1"/>
    <sheet name="Base de Proteção" sheetId="27" r:id="rId2"/>
    <sheet name="Alojamento" sheetId="26" r:id="rId3"/>
    <sheet name="Centro de Educação" sheetId="25" r:id="rId4"/>
  </sheets>
  <definedNames>
    <definedName name="_xlnm._FilterDatabase" localSheetId="2" hidden="1">Alojamento!$E$6:$E$227</definedName>
    <definedName name="_xlnm._FilterDatabase" localSheetId="1" hidden="1">'Base de Proteção'!$E$6:$E$285</definedName>
    <definedName name="_xlnm._FilterDatabase" localSheetId="3" hidden="1">'Centro de Educação'!$E$6:$E$346</definedName>
    <definedName name="_xlnm.Print_Area" localSheetId="2">Alojamento!$A$1:$M$228</definedName>
    <definedName name="_xlnm.Print_Area" localSheetId="1">'Base de Proteção'!$A$1:$M$291</definedName>
    <definedName name="_xlnm.Print_Area" localSheetId="3">'Centro de Educação'!$A$1:$M$348</definedName>
    <definedName name="_xlnm.Print_Area" localSheetId="0">'Cronograma Geral'!$A$1:$L$68</definedName>
    <definedName name="_xlnm.Print_Titles" localSheetId="2">Alojamento!$6:$7</definedName>
    <definedName name="_xlnm.Print_Titles" localSheetId="1">'Base de Proteção'!$6:$7</definedName>
    <definedName name="_xlnm.Print_Titles" localSheetId="3">'Centro de Educação'!$6:$7</definedName>
    <definedName name="_xlnm.Print_Titles" localSheetId="0">'Cronograma Geral'!$7:$8</definedName>
  </definedNames>
  <calcPr calcId="124519"/>
</workbook>
</file>

<file path=xl/calcChain.xml><?xml version="1.0" encoding="utf-8"?>
<calcChain xmlns="http://schemas.openxmlformats.org/spreadsheetml/2006/main">
  <c r="K60" i="28"/>
  <c r="K58"/>
  <c r="K57"/>
  <c r="K56"/>
  <c r="K55"/>
  <c r="K54"/>
  <c r="K53"/>
  <c r="K52"/>
  <c r="K51"/>
  <c r="K50"/>
  <c r="K49"/>
  <c r="J60"/>
  <c r="J61" s="1"/>
  <c r="J62" s="1"/>
  <c r="I58"/>
  <c r="H58"/>
  <c r="I57"/>
  <c r="I59" s="1"/>
  <c r="F56"/>
  <c r="E56"/>
  <c r="I55"/>
  <c r="H55"/>
  <c r="H59" s="1"/>
  <c r="G55"/>
  <c r="G54"/>
  <c r="F54"/>
  <c r="G53"/>
  <c r="G59" s="1"/>
  <c r="I52"/>
  <c r="H52"/>
  <c r="G52"/>
  <c r="F52"/>
  <c r="E52"/>
  <c r="F51"/>
  <c r="F59" s="1"/>
  <c r="E51"/>
  <c r="E50"/>
  <c r="E59" s="1"/>
  <c r="D50"/>
  <c r="D59" s="1"/>
  <c r="D49"/>
  <c r="I39"/>
  <c r="I38"/>
  <c r="G37"/>
  <c r="G36"/>
  <c r="J36"/>
  <c r="H36" s="1"/>
  <c r="G35"/>
  <c r="I34"/>
  <c r="H34"/>
  <c r="G34"/>
  <c r="F34"/>
  <c r="E34"/>
  <c r="F33"/>
  <c r="E33"/>
  <c r="I32"/>
  <c r="H32"/>
  <c r="G32"/>
  <c r="F32"/>
  <c r="E32"/>
  <c r="L218" i="26"/>
  <c r="L175"/>
  <c r="F40" i="28" l="1"/>
  <c r="E40"/>
  <c r="D32"/>
  <c r="D40" s="1"/>
  <c r="H40"/>
  <c r="J41"/>
  <c r="K36" s="1"/>
  <c r="I36"/>
  <c r="I40" s="1"/>
  <c r="G40"/>
  <c r="J42" l="1"/>
  <c r="J43" s="1"/>
  <c r="K39"/>
  <c r="K35"/>
  <c r="K32"/>
  <c r="K37"/>
  <c r="K33"/>
  <c r="K38"/>
  <c r="K34"/>
  <c r="K41" l="1"/>
  <c r="I18" l="1"/>
  <c r="I17"/>
  <c r="I16"/>
  <c r="H16"/>
  <c r="G16"/>
  <c r="F16"/>
  <c r="G15"/>
  <c r="J15"/>
  <c r="G14"/>
  <c r="I13"/>
  <c r="H13"/>
  <c r="G13"/>
  <c r="F13"/>
  <c r="E13"/>
  <c r="F12"/>
  <c r="E12"/>
  <c r="D11"/>
  <c r="I10"/>
  <c r="H10"/>
  <c r="G10"/>
  <c r="F10"/>
  <c r="E10"/>
  <c r="E19" s="1"/>
  <c r="L46" i="26"/>
  <c r="K222" i="25"/>
  <c r="L222" s="1"/>
  <c r="L221"/>
  <c r="K220"/>
  <c r="L220" s="1"/>
  <c r="L219"/>
  <c r="L336"/>
  <c r="L335"/>
  <c r="L333"/>
  <c r="L332"/>
  <c r="L216" i="26"/>
  <c r="L215"/>
  <c r="L278" i="27"/>
  <c r="L279"/>
  <c r="L331" i="25"/>
  <c r="L330"/>
  <c r="L325"/>
  <c r="L324"/>
  <c r="L320"/>
  <c r="L317"/>
  <c r="L316"/>
  <c r="L310"/>
  <c r="L309"/>
  <c r="L308"/>
  <c r="L307"/>
  <c r="L306"/>
  <c r="L303"/>
  <c r="L301"/>
  <c r="L299"/>
  <c r="L297"/>
  <c r="L295"/>
  <c r="L293"/>
  <c r="L292"/>
  <c r="L291"/>
  <c r="L290"/>
  <c r="L287"/>
  <c r="L285"/>
  <c r="L283"/>
  <c r="L282"/>
  <c r="L281"/>
  <c r="L280"/>
  <c r="L274"/>
  <c r="L271"/>
  <c r="L268"/>
  <c r="L265"/>
  <c r="L262"/>
  <c r="L261"/>
  <c r="L257"/>
  <c r="L256"/>
  <c r="L255"/>
  <c r="L251"/>
  <c r="L248"/>
  <c r="L247"/>
  <c r="L246"/>
  <c r="L245"/>
  <c r="L242"/>
  <c r="L241"/>
  <c r="L240"/>
  <c r="L237"/>
  <c r="L236"/>
  <c r="L235"/>
  <c r="L234"/>
  <c r="L233"/>
  <c r="L232"/>
  <c r="L231"/>
  <c r="L230"/>
  <c r="L229"/>
  <c r="L228"/>
  <c r="L203"/>
  <c r="L201"/>
  <c r="L199"/>
  <c r="J20" i="28" l="1"/>
  <c r="G19"/>
  <c r="I15"/>
  <c r="I19" s="1"/>
  <c r="F19"/>
  <c r="D10"/>
  <c r="D19" s="1"/>
  <c r="H15"/>
  <c r="H19" s="1"/>
  <c r="L338" i="25"/>
  <c r="L140"/>
  <c r="L100"/>
  <c r="L82"/>
  <c r="L70"/>
  <c r="L68"/>
  <c r="L66"/>
  <c r="L47"/>
  <c r="L46"/>
  <c r="L41"/>
  <c r="L40"/>
  <c r="L37"/>
  <c r="L31"/>
  <c r="L30"/>
  <c r="L29"/>
  <c r="L28"/>
  <c r="L22"/>
  <c r="L20"/>
  <c r="L19"/>
  <c r="L18"/>
  <c r="L17"/>
  <c r="L14"/>
  <c r="L13"/>
  <c r="L12"/>
  <c r="L11"/>
  <c r="K58"/>
  <c r="L58" s="1"/>
  <c r="L31" i="26"/>
  <c r="L35" i="27"/>
  <c r="K11" i="28" l="1"/>
  <c r="K16"/>
  <c r="K12"/>
  <c r="J21"/>
  <c r="J22" s="1"/>
  <c r="K17"/>
  <c r="K13"/>
  <c r="K18"/>
  <c r="K14"/>
  <c r="K10"/>
  <c r="K15"/>
  <c r="K179" i="26"/>
  <c r="L179" s="1"/>
  <c r="L34" i="27"/>
  <c r="L33"/>
  <c r="L32"/>
  <c r="L31"/>
  <c r="L30"/>
  <c r="L24" i="26"/>
  <c r="L23"/>
  <c r="L22"/>
  <c r="L21"/>
  <c r="L20"/>
  <c r="J255" i="27"/>
  <c r="K255" s="1"/>
  <c r="L255" s="1"/>
  <c r="K29"/>
  <c r="L29" s="1"/>
  <c r="L28"/>
  <c r="L27"/>
  <c r="L26"/>
  <c r="L25"/>
  <c r="K30" i="26"/>
  <c r="L30" s="1"/>
  <c r="L29"/>
  <c r="L28"/>
  <c r="L27"/>
  <c r="L26"/>
  <c r="K19"/>
  <c r="L19" s="1"/>
  <c r="L18"/>
  <c r="L17"/>
  <c r="L16"/>
  <c r="L15"/>
  <c r="L37"/>
  <c r="L38"/>
  <c r="K21" i="25"/>
  <c r="L21" s="1"/>
  <c r="K15"/>
  <c r="L15" s="1"/>
  <c r="L214" i="26"/>
  <c r="L213"/>
  <c r="L207"/>
  <c r="L203"/>
  <c r="L199"/>
  <c r="L193"/>
  <c r="L187"/>
  <c r="K181"/>
  <c r="L181" s="1"/>
  <c r="L180"/>
  <c r="L173"/>
  <c r="L172"/>
  <c r="L166"/>
  <c r="L165"/>
  <c r="L164"/>
  <c r="L161"/>
  <c r="L160"/>
  <c r="L159"/>
  <c r="L157"/>
  <c r="L156"/>
  <c r="L153"/>
  <c r="L152"/>
  <c r="L151"/>
  <c r="L148"/>
  <c r="L146"/>
  <c r="L142"/>
  <c r="L140"/>
  <c r="L139"/>
  <c r="L137"/>
  <c r="L133"/>
  <c r="L132"/>
  <c r="L129"/>
  <c r="L128"/>
  <c r="L127"/>
  <c r="L126"/>
  <c r="L125"/>
  <c r="L124"/>
  <c r="L123"/>
  <c r="L122"/>
  <c r="L121"/>
  <c r="L118"/>
  <c r="L117"/>
  <c r="L116"/>
  <c r="L115"/>
  <c r="L114"/>
  <c r="L111"/>
  <c r="L110"/>
  <c r="L109"/>
  <c r="L108"/>
  <c r="L107"/>
  <c r="L106"/>
  <c r="L105"/>
  <c r="L104"/>
  <c r="L103"/>
  <c r="H102"/>
  <c r="L102" s="1"/>
  <c r="L96"/>
  <c r="L95"/>
  <c r="L94"/>
  <c r="L93"/>
  <c r="L92"/>
  <c r="L91"/>
  <c r="L90"/>
  <c r="L89"/>
  <c r="L88"/>
  <c r="L87"/>
  <c r="L86"/>
  <c r="L85"/>
  <c r="L82"/>
  <c r="L81"/>
  <c r="L80"/>
  <c r="L79"/>
  <c r="L76"/>
  <c r="L75"/>
  <c r="L74"/>
  <c r="L71"/>
  <c r="L70"/>
  <c r="L69"/>
  <c r="L68"/>
  <c r="L67"/>
  <c r="L66"/>
  <c r="L65"/>
  <c r="L64"/>
  <c r="L63"/>
  <c r="L59"/>
  <c r="L58"/>
  <c r="L57"/>
  <c r="L56"/>
  <c r="L55"/>
  <c r="L54"/>
  <c r="L53"/>
  <c r="L52"/>
  <c r="L48"/>
  <c r="L47"/>
  <c r="L45"/>
  <c r="L44"/>
  <c r="L12"/>
  <c r="L11"/>
  <c r="L10"/>
  <c r="L224" s="1"/>
  <c r="K20" i="28" l="1"/>
  <c r="L226" i="26"/>
  <c r="L225"/>
  <c r="L220"/>
  <c r="L221" s="1"/>
  <c r="N210"/>
  <c r="L24" i="25"/>
  <c r="N40" i="26"/>
  <c r="N168"/>
  <c r="L189"/>
  <c r="N189"/>
  <c r="L195"/>
  <c r="N195"/>
  <c r="N218"/>
  <c r="L183"/>
  <c r="N183"/>
  <c r="N33"/>
  <c r="N175"/>
  <c r="L168"/>
  <c r="L40"/>
  <c r="L210"/>
  <c r="L33"/>
  <c r="L227" l="1"/>
  <c r="L222" l="1"/>
  <c r="K205" i="25"/>
  <c r="L205" s="1"/>
  <c r="L277" i="27"/>
  <c r="L275"/>
  <c r="L270"/>
  <c r="L269"/>
  <c r="L266"/>
  <c r="L264"/>
  <c r="L263"/>
  <c r="J257"/>
  <c r="K257" s="1"/>
  <c r="L257" s="1"/>
  <c r="K252"/>
  <c r="L252" s="1"/>
  <c r="L249"/>
  <c r="L243"/>
  <c r="L242"/>
  <c r="L241"/>
  <c r="L240"/>
  <c r="L239"/>
  <c r="L238"/>
  <c r="L235"/>
  <c r="L232"/>
  <c r="K226"/>
  <c r="L226" s="1"/>
  <c r="L225"/>
  <c r="K224"/>
  <c r="L224" s="1"/>
  <c r="L218"/>
  <c r="L217"/>
  <c r="L211"/>
  <c r="L210"/>
  <c r="L209"/>
  <c r="L206"/>
  <c r="L205"/>
  <c r="L204"/>
  <c r="L203"/>
  <c r="L202"/>
  <c r="L200"/>
  <c r="L199"/>
  <c r="L198"/>
  <c r="L197"/>
  <c r="L194"/>
  <c r="L191"/>
  <c r="L190"/>
  <c r="L189"/>
  <c r="L188"/>
  <c r="L187"/>
  <c r="L184"/>
  <c r="L181"/>
  <c r="L180"/>
  <c r="L179"/>
  <c r="L178"/>
  <c r="L177"/>
  <c r="L176"/>
  <c r="L175"/>
  <c r="L174"/>
  <c r="L173"/>
  <c r="L172"/>
  <c r="L171"/>
  <c r="L168"/>
  <c r="L165"/>
  <c r="L162"/>
  <c r="L159"/>
  <c r="L158"/>
  <c r="L155"/>
  <c r="L152"/>
  <c r="L149"/>
  <c r="L146"/>
  <c r="L143"/>
  <c r="L140"/>
  <c r="L137"/>
  <c r="L136"/>
  <c r="L133"/>
  <c r="L132"/>
  <c r="L129"/>
  <c r="L128"/>
  <c r="L127"/>
  <c r="L126"/>
  <c r="L125"/>
  <c r="L122"/>
  <c r="L121"/>
  <c r="L120"/>
  <c r="L119"/>
  <c r="L116"/>
  <c r="L115"/>
  <c r="L114"/>
  <c r="L111"/>
  <c r="L110"/>
  <c r="L109"/>
  <c r="L106"/>
  <c r="L105"/>
  <c r="L104"/>
  <c r="L101"/>
  <c r="L97"/>
  <c r="L96"/>
  <c r="L95"/>
  <c r="L94"/>
  <c r="L93"/>
  <c r="L92"/>
  <c r="L89"/>
  <c r="L88"/>
  <c r="L85"/>
  <c r="L84"/>
  <c r="L83"/>
  <c r="L82"/>
  <c r="L81"/>
  <c r="L80"/>
  <c r="L76"/>
  <c r="L75"/>
  <c r="L74"/>
  <c r="L73"/>
  <c r="L72"/>
  <c r="L71"/>
  <c r="L70"/>
  <c r="L69"/>
  <c r="L289" s="1"/>
  <c r="L65"/>
  <c r="L64"/>
  <c r="L63"/>
  <c r="L62"/>
  <c r="L61"/>
  <c r="L60"/>
  <c r="L59"/>
  <c r="L53"/>
  <c r="L52"/>
  <c r="L50"/>
  <c r="L49"/>
  <c r="L43"/>
  <c r="L42"/>
  <c r="L41"/>
  <c r="L40"/>
  <c r="L22"/>
  <c r="L21"/>
  <c r="L18"/>
  <c r="L17"/>
  <c r="L16"/>
  <c r="L11"/>
  <c r="L10"/>
  <c r="L287" s="1"/>
  <c r="L288" l="1"/>
  <c r="L37"/>
  <c r="L220"/>
  <c r="L281"/>
  <c r="L245"/>
  <c r="L259"/>
  <c r="L228"/>
  <c r="L272"/>
  <c r="L45"/>
  <c r="L55"/>
  <c r="L213"/>
  <c r="L290" l="1"/>
  <c r="L283"/>
  <c r="L284" l="1"/>
  <c r="L285" s="1"/>
  <c r="K258" i="25"/>
  <c r="L258" s="1"/>
  <c r="L344" s="1"/>
  <c r="K252"/>
  <c r="L252" s="1"/>
  <c r="K196"/>
  <c r="L196" s="1"/>
  <c r="K197"/>
  <c r="L197" s="1"/>
  <c r="K195"/>
  <c r="L195" s="1"/>
  <c r="K189"/>
  <c r="L189" s="1"/>
  <c r="K190"/>
  <c r="L190" s="1"/>
  <c r="K188"/>
  <c r="L188" s="1"/>
  <c r="L209"/>
  <c r="L210"/>
  <c r="L211"/>
  <c r="L212"/>
  <c r="L213"/>
  <c r="L216"/>
  <c r="L208"/>
  <c r="L192"/>
  <c r="L184"/>
  <c r="L185"/>
  <c r="L183"/>
  <c r="L177"/>
  <c r="L176"/>
  <c r="L179" l="1"/>
  <c r="K110" l="1"/>
  <c r="L110" s="1"/>
  <c r="K109"/>
  <c r="L109" s="1"/>
  <c r="K111"/>
  <c r="L111" s="1"/>
  <c r="K112"/>
  <c r="L112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9"/>
  <c r="L129" s="1"/>
  <c r="K130"/>
  <c r="L130" s="1"/>
  <c r="K131"/>
  <c r="L131" s="1"/>
  <c r="K134"/>
  <c r="L134" s="1"/>
  <c r="K135"/>
  <c r="L135" s="1"/>
  <c r="K136"/>
  <c r="L136" s="1"/>
  <c r="K137"/>
  <c r="L137" s="1"/>
  <c r="K138"/>
  <c r="L138" s="1"/>
  <c r="K143"/>
  <c r="L143" s="1"/>
  <c r="K149"/>
  <c r="L149" s="1"/>
  <c r="K150"/>
  <c r="L150" s="1"/>
  <c r="K153"/>
  <c r="L153" s="1"/>
  <c r="K154"/>
  <c r="L154" s="1"/>
  <c r="K155"/>
  <c r="L155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7"/>
  <c r="L167" s="1"/>
  <c r="K168"/>
  <c r="L168" s="1"/>
  <c r="K169"/>
  <c r="L169" s="1"/>
  <c r="K170"/>
  <c r="L170" s="1"/>
  <c r="K99"/>
  <c r="L99" s="1"/>
  <c r="K101"/>
  <c r="L101" s="1"/>
  <c r="K104"/>
  <c r="L104" s="1"/>
  <c r="K105"/>
  <c r="L105" s="1"/>
  <c r="K106"/>
  <c r="L106" s="1"/>
  <c r="K107"/>
  <c r="L107" s="1"/>
  <c r="K108"/>
  <c r="L108" s="1"/>
  <c r="K86"/>
  <c r="L86" s="1"/>
  <c r="K87"/>
  <c r="L87" s="1"/>
  <c r="K88"/>
  <c r="L88" s="1"/>
  <c r="K89"/>
  <c r="L89" s="1"/>
  <c r="K90"/>
  <c r="L90" s="1"/>
  <c r="K91"/>
  <c r="L91" s="1"/>
  <c r="K94"/>
  <c r="L94" s="1"/>
  <c r="K95"/>
  <c r="L95" s="1"/>
  <c r="K98"/>
  <c r="L98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55"/>
  <c r="L55" s="1"/>
  <c r="K56"/>
  <c r="L56" s="1"/>
  <c r="K57"/>
  <c r="L57" s="1"/>
  <c r="K59"/>
  <c r="L59" s="1"/>
  <c r="K60"/>
  <c r="L60" s="1"/>
  <c r="K64"/>
  <c r="L64" s="1"/>
  <c r="K65"/>
  <c r="L65" s="1"/>
  <c r="K67"/>
  <c r="L67" s="1"/>
  <c r="K69"/>
  <c r="L69" s="1"/>
  <c r="K71"/>
  <c r="L71" s="1"/>
  <c r="K54"/>
  <c r="L54" s="1"/>
  <c r="L345" s="1"/>
  <c r="K44"/>
  <c r="L44" s="1"/>
  <c r="L346" l="1"/>
  <c r="L347" l="1"/>
  <c r="L312"/>
  <c r="L224"/>
  <c r="L276"/>
  <c r="L172"/>
  <c r="L327"/>
  <c r="L49"/>
  <c r="L33"/>
  <c r="L340" l="1"/>
  <c r="L341" s="1"/>
  <c r="L342" l="1"/>
</calcChain>
</file>

<file path=xl/sharedStrings.xml><?xml version="1.0" encoding="utf-8"?>
<sst xmlns="http://schemas.openxmlformats.org/spreadsheetml/2006/main" count="2468" uniqueCount="854">
  <si>
    <t>1.1</t>
  </si>
  <si>
    <t xml:space="preserve"> </t>
  </si>
  <si>
    <t>vb</t>
  </si>
  <si>
    <t>m²</t>
  </si>
  <si>
    <t>3.1</t>
  </si>
  <si>
    <t>m³</t>
  </si>
  <si>
    <t>5.1</t>
  </si>
  <si>
    <t>5.2</t>
  </si>
  <si>
    <t>un</t>
  </si>
  <si>
    <t>m</t>
  </si>
  <si>
    <t>EQUIPAMENTOS</t>
  </si>
  <si>
    <t>6.1</t>
  </si>
  <si>
    <t>7.1</t>
  </si>
  <si>
    <t>7.2</t>
  </si>
  <si>
    <t>8.1</t>
  </si>
  <si>
    <t>9.1</t>
  </si>
  <si>
    <t>COBERTURA</t>
  </si>
  <si>
    <t>10.1</t>
  </si>
  <si>
    <t>PINTURA</t>
  </si>
  <si>
    <t>LIMPEZA FINAL DA OBRA</t>
  </si>
  <si>
    <t>2.1</t>
  </si>
  <si>
    <t>2.2</t>
  </si>
  <si>
    <t>2.3</t>
  </si>
  <si>
    <t>kg</t>
  </si>
  <si>
    <t>1.3</t>
  </si>
  <si>
    <t>1.2</t>
  </si>
  <si>
    <t>pç</t>
  </si>
  <si>
    <t>Mobilização</t>
  </si>
  <si>
    <t>Desmobilização</t>
  </si>
  <si>
    <t>4.1</t>
  </si>
  <si>
    <t>Acessórios</t>
  </si>
  <si>
    <t xml:space="preserve"> m</t>
  </si>
  <si>
    <t>FORRO</t>
  </si>
  <si>
    <t>Limpeza complementar de pisos, com produtos químicos</t>
  </si>
  <si>
    <t>Limpeza de vidros</t>
  </si>
  <si>
    <t>3.2</t>
  </si>
  <si>
    <t>4.2</t>
  </si>
  <si>
    <t>9.2</t>
  </si>
  <si>
    <t xml:space="preserve">Tomada telefone </t>
  </si>
  <si>
    <t xml:space="preserve">Fio p/ para telefone </t>
  </si>
  <si>
    <t xml:space="preserve">Quadro de distribuição geral </t>
  </si>
  <si>
    <t>4.3</t>
  </si>
  <si>
    <t>4.4</t>
  </si>
  <si>
    <t>8.2</t>
  </si>
  <si>
    <t>Interruptor com placa fornecido com parafuso de fixação</t>
  </si>
  <si>
    <t xml:space="preserve">REVESTIMENTO              </t>
  </si>
  <si>
    <t>ESTRUTURA COBERTURA - Eucalipto citriodora, roliço, tratado em autoclave com CCA</t>
  </si>
  <si>
    <t>3.3</t>
  </si>
  <si>
    <t>3.4</t>
  </si>
  <si>
    <t>VIDROS</t>
  </si>
  <si>
    <t>Caixa de Passagem em PVC</t>
  </si>
  <si>
    <t xml:space="preserve">Lâmpadas </t>
  </si>
  <si>
    <t xml:space="preserve">Luminárias </t>
  </si>
  <si>
    <t>Condutores  elétricos -  fio com isolamento 750V e isolação em PVC 70°C em cores variadas e neutro azul claro e terra verde claro</t>
  </si>
  <si>
    <t>Cabo PP Cordplast 450 / 750 V</t>
  </si>
  <si>
    <t>Torre da Caixa d'Água</t>
  </si>
  <si>
    <t>Diametro 32 mm x 1"</t>
  </si>
  <si>
    <t xml:space="preserve"> pç</t>
  </si>
  <si>
    <t>Diametro 40 mm x 1 1/4"</t>
  </si>
  <si>
    <t>Diametro 60 mm x 2"</t>
  </si>
  <si>
    <t>9.3</t>
  </si>
  <si>
    <t xml:space="preserve">Tubo de PVC marrom, junta soldavel,  conforme 5648 da ABNT inclusive conexões </t>
  </si>
  <si>
    <t>Início de obra</t>
  </si>
  <si>
    <t>PISOS, ASSOALHO, RODAPÉS e  SOLEIRAS</t>
  </si>
  <si>
    <t>2.4</t>
  </si>
  <si>
    <t>2.5</t>
  </si>
  <si>
    <t>4.1.1</t>
  </si>
  <si>
    <t>4.1.2</t>
  </si>
  <si>
    <t>4.1.3</t>
  </si>
  <si>
    <t>4.2.1</t>
  </si>
  <si>
    <t>4.2.2</t>
  </si>
  <si>
    <t>4.3.1</t>
  </si>
  <si>
    <t>4.3.2</t>
  </si>
  <si>
    <t>4.3.3</t>
  </si>
  <si>
    <t>4.4.1</t>
  </si>
  <si>
    <t>4.4.3</t>
  </si>
  <si>
    <t>4.4.4</t>
  </si>
  <si>
    <t>4.1.4</t>
  </si>
  <si>
    <t xml:space="preserve">Chapisco com argamassa de cimento e areia (paredes externas e internas / superfícies aparentes de concreto armado)  no  traço 1:3 </t>
  </si>
  <si>
    <t>4.4.5</t>
  </si>
  <si>
    <t>4.1.5</t>
  </si>
  <si>
    <t>4.4.6</t>
  </si>
  <si>
    <t>5.1.1</t>
  </si>
  <si>
    <t>5.1.2</t>
  </si>
  <si>
    <t>5.1.3</t>
  </si>
  <si>
    <t>5.3</t>
  </si>
  <si>
    <t>5.3.1</t>
  </si>
  <si>
    <t>5.3.2</t>
  </si>
  <si>
    <t>Mão-de-Obra para estruturas e peças de madeira</t>
  </si>
  <si>
    <t>Mão-de-Obra de carpintaria - carpinteiros</t>
  </si>
  <si>
    <t>hora</t>
  </si>
  <si>
    <t>Mão-de-Obra de carpintaria - ajudantes</t>
  </si>
  <si>
    <t>Telha cerâmica portuguesa  na cor branca mesclada</t>
  </si>
  <si>
    <t>Calha para água furtada em chapa galvanizada nº 24, corte 0,33 pintada na cor da telha ou grafite escuro com dobra. Não utilizar chapa em rolo e sem dobra</t>
  </si>
  <si>
    <t>10.2</t>
  </si>
  <si>
    <t>10.3</t>
  </si>
  <si>
    <t>5.1.4</t>
  </si>
  <si>
    <t>9.4</t>
  </si>
  <si>
    <t>9.5</t>
  </si>
  <si>
    <t>9.6</t>
  </si>
  <si>
    <t>Peça 2 vigas diâmetro 25cm comprimento 4m</t>
  </si>
  <si>
    <t>Peça 3 vigas diâmetro 25cm comprimento 4m</t>
  </si>
  <si>
    <t>Peça 4 barrotes diâmetro 15cm comprimento 4m</t>
  </si>
  <si>
    <t>Reaterro manual apiloado sem controle de compactação</t>
  </si>
  <si>
    <t>Estrutura do deck em eucalipto roliço tratado em autoclave com CCA</t>
  </si>
  <si>
    <t>4.4.7</t>
  </si>
  <si>
    <t>4.4.8</t>
  </si>
  <si>
    <t>Peça 5 fechamento diâmetro 10cm comprimento 2,00m</t>
  </si>
  <si>
    <t>Escada tipo marinheiro em Madeira</t>
  </si>
  <si>
    <t>Forma em madeira comum para estrutura</t>
  </si>
  <si>
    <t>4.1.6</t>
  </si>
  <si>
    <t>4.4.9</t>
  </si>
  <si>
    <t>J4</t>
  </si>
  <si>
    <t>J5</t>
  </si>
  <si>
    <t>Portas</t>
  </si>
  <si>
    <t>5.3.3</t>
  </si>
  <si>
    <t>Peça 1 pilares diâmetro 30cm comprimento 5,50m</t>
  </si>
  <si>
    <t>Peça 6 fechamento diâmetro 10cm comprimento 2,50m</t>
  </si>
  <si>
    <t>Peça 8, Estrutura da escada  de diâmetro 12 comprimento 5,50m</t>
  </si>
  <si>
    <t>Reservatório de fibra de vidro - capacidade de 3.000 litros</t>
  </si>
  <si>
    <t>Extintor manual de água pressurizada - capacidade de 10 litros</t>
  </si>
  <si>
    <t>Extintor manual de gás carbônico - capacidade de 6 kg</t>
  </si>
  <si>
    <t>Adesivo vinílico, padrão regulamentado, para sinalização de incêndio</t>
  </si>
  <si>
    <t>Adesivo vinílico, padrão regulamentado com área vermelha de 1,00m por 1,00m no piso abaixo dos extintores</t>
  </si>
  <si>
    <t>Adesivo vinílico, padrão regulamentado para identificação dos extintores</t>
  </si>
  <si>
    <t>Extintores  sobre rodas</t>
  </si>
  <si>
    <t>Suporte sobre rodas para extintor</t>
  </si>
  <si>
    <t>Prateleiras de suporte para baterias - Dimensões (2,60m X 0,55m) + (1,50m X 0,65m) + (2,60m X 0,55m)</t>
  </si>
  <si>
    <t>10.4</t>
  </si>
  <si>
    <t>Folha de porta veneziana maciça, sob medida</t>
  </si>
  <si>
    <t>Batente de madeira para porta</t>
  </si>
  <si>
    <t>Fechadura com maçaneta tipo alavanca, em poliamida, para porta externa</t>
  </si>
  <si>
    <t>cj</t>
  </si>
  <si>
    <t>Guarnição de madeira</t>
  </si>
  <si>
    <t>Todos os ambientes deverão seguir paginação conforme Planta de Piso desenho  PA-002</t>
  </si>
  <si>
    <t>Piso em  pedra miracema  , tamanho 11,5 x 23 cm, espessura de 1,5 cm para revestimento da calçada / acessos / rampa</t>
  </si>
  <si>
    <t>Barrado em pedra miracema , tamanho 11,5 x 23 cm com 1,5 cm de espessura, ao redor de toda edificação (área externa) altura de 3 fiadas.</t>
  </si>
  <si>
    <t>Metais</t>
  </si>
  <si>
    <t>4.3.4</t>
  </si>
  <si>
    <t>Equipamentos  linha comercial / industrial</t>
  </si>
  <si>
    <t>3.8</t>
  </si>
  <si>
    <t>3.9</t>
  </si>
  <si>
    <t>Espelho cristal de 1 ° qualidad, espessura 4mm  medindo 0,70 m (largura) x 0,90 m (altura) com moldura em aluminio anodizado alto brilho fixação com parafusos (pré-furação) e suportes em nylon</t>
  </si>
  <si>
    <t>Barra de apoio reta, para porta do sanitário acessivel, que atende pessoas com mobilidade reduzida, em tubo de aço inoxidável de 1 1/4´ x 45 cm, conforme Norma ABNT-NBR 9050</t>
  </si>
  <si>
    <t>Revestimento em chapa de aço inoxidável para proteção da porta do sanitário acessível, altura de 45 cm e largura 90 cm, conforme Norma ABNT-NBR 9050</t>
  </si>
  <si>
    <t>Bancadas em  granito cinza polido e acabamento boleado, espessura 3 cm, sobre parede de alvenaria (revestida azulejos no caso banheiro e copa) com frontões completos:</t>
  </si>
  <si>
    <t>Louça branca</t>
  </si>
  <si>
    <t>Bacia convencional em louça  de 1 ° qualidadena cor branca</t>
  </si>
  <si>
    <t>Placa de identificação para obra (4,80x2,40m + 1,60x2,40m)</t>
  </si>
  <si>
    <t>Transporte</t>
  </si>
  <si>
    <t>viagem</t>
  </si>
  <si>
    <t>Transporte trator com carreta trecho de praia.</t>
  </si>
  <si>
    <t>Transporte travessia Rio Guaraú até praia de acesso N. Arpoador, inclui a utilização de um flutuante, carregamento, descarregamento e locomoção através de barco com motor de popa.</t>
  </si>
  <si>
    <t xml:space="preserve">Carga e Descarga </t>
  </si>
  <si>
    <t>Lambri (forro) em tábuas aparelhadas macho/femea, para colocação em todos ambientes internos acompanhando a inclinação do telhado, com tábuas paralelas aos caibros. Largura 100 mm e espessura 12 mm, em madeira de pinus tratado em autoclave com CCA com acabamento de roda-teto.</t>
  </si>
  <si>
    <t>Roda-teto tipo meia-cana</t>
  </si>
  <si>
    <t>Espelho cristal de 1 ° qualidade,  espessura 4mm  medindo 1,30 m (largura) x 1,15m (altura) com moldura em aluminio anodizado alto brilho fixação com parafusos (pré-furação) e suportes em nylon Sanitários masc. e fem.</t>
  </si>
  <si>
    <t>Retirada de entulho manualmente + transporte</t>
  </si>
  <si>
    <t>Reboco para revestimento interno industrializado / pré- fabricado.</t>
  </si>
  <si>
    <t>Revestimento externo de elevação, deverá ser executado com alvenaria com tijolo de barro do tipo aparente, maciço  de 1/4 na tonalidade clara mesclada 5x5x20cm, assentes com argamassa mista e frisado de 1 cm.</t>
  </si>
  <si>
    <t>Rodapé em pedra miracema,tamanho 11,5 x 23 cm, espessura 1,5cm para varandas e hall de entrada</t>
  </si>
  <si>
    <t>Rodapé em pedra ardósia na cor cinza, com 1,5 cm de espessura (pedra grossa)  tamanho 7 x 40 cm assentados com argamassa de cimento e areia e rejunte de 3mm industrializado cinza escuro</t>
  </si>
  <si>
    <t>Rodapé em pedra ardósia na cor cinza, com 1,5 cm de espessura (pedra grossa)  tamanho 7 x 20 cm assentados com argamassa de cimento e areia e rejunte de 3mm industrializado cinza escuro</t>
  </si>
  <si>
    <t>3.11</t>
  </si>
  <si>
    <t>3.12</t>
  </si>
  <si>
    <t>2.6</t>
  </si>
  <si>
    <t>Rejunte industrializado para azulejos 20x20cm na cor cinza claro de espessura 3mm.</t>
  </si>
  <si>
    <t>Azulejo na cor branca, tamanho 20X20 cm espessura de 5 mm, junta a prumo de 3mm assentado com separadores plásticos e com cimento colante industrializado, com cantoneira em alumínio para acabamento das quinas.</t>
  </si>
  <si>
    <t>Soleiras em Pedra de Ardósia lisa, cor  cinza, esp. 2, 0 cm: Veja PA-002</t>
  </si>
  <si>
    <t>Rejunte industrializado para piso em ardósia na cor cinza escuro de espessura 3mm.</t>
  </si>
  <si>
    <t>Cuba oval de embutir  em louça de 1 ° qualidade, na cor branca, grande aproximadamente 30 x 40 cm para bancada em granito</t>
  </si>
  <si>
    <t>Meia Saboneteira de embutir em louça de 1 ° qualidade,  na cor branca.</t>
  </si>
  <si>
    <t>Lavatório de louça com coluna suspensa de 1 ° qualidade, na cor branca, para banheiro acessível conforme norma ABNT-NBR 9050</t>
  </si>
  <si>
    <t>Saboneteira Spray fabricada em plástico ABS de 1° qualidade, alta resistência e durabilidade com válvula dupla de vedação para evitar vazamento, dimensões próximas de 9,5 cm de largura, 12 cm de profundidade e 19 cm de altura</t>
  </si>
  <si>
    <t>Torneira de mesa para lavatório fechamento automático / acionamento hidromecânico de 1 ° qualidade  acabamento cromado, bitola de 1/2´</t>
  </si>
  <si>
    <t>Torneira para lavatório com alavanca fechamento automático / acionamento hidromecânico de 1 ° qualidade acabamento cromado, bitola de 1/2´ ( para sanitário acessível) conforme norma ABNT-NBR 9050</t>
  </si>
  <si>
    <t xml:space="preserve">Assento para bacia sanitária simples de 1 ° qualidade em poliester 100% resina na cor branca </t>
  </si>
  <si>
    <t>Assento para bacia sanitária com abertura frontal para  para pessoas com mobilidade reduzida de 1 ° qualidade, em poliester 100% resina na cor branca  conforme norma ABNT-NBR 9050</t>
  </si>
  <si>
    <t>Torneira cromada de bancada para pia de cozinha com bica (longa/alta) móvel e arejador, monocomando  de 1 °qualidade</t>
  </si>
  <si>
    <t>Cabide simples de metal cromado de 1 ° qualidade com canopla / parafusado, tipo suporte p/ pendurar 2 cozinha, 3 cada sanitário</t>
  </si>
  <si>
    <t>Barra de apoio reta, para pessoas com mobilidade reduzida, em tubo de aço inoxidável de 1 1/4´ x 80 cm, conforme Norma ABNT-NBR 9050</t>
  </si>
  <si>
    <t xml:space="preserve">Bacia  em louça de 1 ° qualidade com abertura frontal para pessoas com mobilidade reduzida na cor branca, conforme norma ABNT-NBR 9050  
</t>
  </si>
  <si>
    <t>5.1.5</t>
  </si>
  <si>
    <t>Peitoril do balcão da janela J4 medidas 1,70 x 0,38 m  conf projeto extremidades com boleado duplo</t>
  </si>
  <si>
    <t>5.1.6</t>
  </si>
  <si>
    <t>5.1.7</t>
  </si>
  <si>
    <t>5.1.8</t>
  </si>
  <si>
    <t>5.1.9</t>
  </si>
  <si>
    <t>Bancada da pia da Copa  com frontões (h=9cm) dim 0,53 x 0,82 m .</t>
  </si>
  <si>
    <t>Bancada da pia da Copa com frontões (h=9cm) dim 0,85 x 0,62 m .</t>
  </si>
  <si>
    <t>Bancada da pia da Copa  com frontões (h=9cm) dim 2,50 x 0,62 m  com vão para embutir 2 cubas de inox.</t>
  </si>
  <si>
    <t>Prateleira em granito para armário Copa medindo 1,05x0,63m 1 peça e 1,79x0,63m  2 peças</t>
  </si>
  <si>
    <t xml:space="preserve">Tampo em granito para armário gás medindo 0,60x1,65m </t>
  </si>
  <si>
    <t>Prateleira em granito para armário Copa mat limp medindo 0,37x0,70m            3 peças</t>
  </si>
  <si>
    <t>Prateleira em granito para armário Sala dos Monitores medindo 1,83x0,55m         4 peças</t>
  </si>
  <si>
    <t>5.1.10</t>
  </si>
  <si>
    <t>Tampo em granito para armário da Sala de Monitores medindo 1,85x0,62m  e 2,00x0,62m</t>
  </si>
  <si>
    <t>Divisórias de Granito</t>
  </si>
  <si>
    <t>BANCADAS/ PRATELEIRAS/ TAMPOS/ ARMÁRIOS/ GABINETES</t>
  </si>
  <si>
    <t>Prateleiras em ardósia polida espessura 3cm</t>
  </si>
  <si>
    <t>Prateleiras em ardósia sob lavatório Sanitários Masc e Fem medindo 1,65x0,52m  duas peças</t>
  </si>
  <si>
    <t>Prateleiras em ardósia sob pia da Copa medindo 1,42x0,55m e 1,02x0,55m uma peça de cada</t>
  </si>
  <si>
    <t>5.4</t>
  </si>
  <si>
    <t>Gabinetes sob bancadas</t>
  </si>
  <si>
    <t>5.4.1</t>
  </si>
  <si>
    <t>5.4.2</t>
  </si>
  <si>
    <t>5.4.3</t>
  </si>
  <si>
    <t>5.4.4</t>
  </si>
  <si>
    <t>Prateleira em ardósia para Armário do Gás e Mat Limpeza medindo 0,70x0,52m uma peça</t>
  </si>
  <si>
    <t xml:space="preserve">Sob a pia da Copa - Requadro em madeira revestido em laminado melamínico na cor branca e duas portas revestidas com laminado melamínico em ambos os lados medindo 0,95x0,75m </t>
  </si>
  <si>
    <t>Sob a pia da Copa - Requadro em madeira revestido em laminado melamínico na cor branca e duas portas revestidas com laminado melamínico em ambos os lados medindo 1,32x0,75m</t>
  </si>
  <si>
    <t>Sob a pia da Copa - gaveteiro em madeira revestido em laminado melamínico na cor branca com 4 gavetas, puxadores, corrediças, revestidas intera e externamente com laminado melamínico medindo 0,70x0,75m</t>
  </si>
  <si>
    <t>Sob os lavatórios dos Sanitários Masc e Fem - Requadro em madeira revestido em laminado melamínico na cor branca e quatro portas revestidas com laminado melamínico em ambos os lados medindo 1,60x0,75m</t>
  </si>
  <si>
    <t>5.4.5</t>
  </si>
  <si>
    <t>No armário do Gás e Mat Limpeza - Requadro em madeira com pintura em stain e duas portas venezianas medindo 0,60x0,75m</t>
  </si>
  <si>
    <t>5.5</t>
  </si>
  <si>
    <t>Porta-papel de embutir (papel higiênico) em louça de 1° qualidade, na cor branca</t>
  </si>
  <si>
    <t>Barra de Apoio para Lavatório  suspenso em aço inoxidável com, medindo 49x64x49 cm, diâmetro 1 1/4", conforme Norma ABNT-NBR 9050 para pessoas com mobilidade reduzida (ao redor do lavatório e com os devidos suportes)</t>
  </si>
  <si>
    <t>Bancada de lavatório Sanitários Masculino e Feminino com frontões, medindo 0,65x1,65 m  com vão para embutir duas cubas de  louça ovais grandes.</t>
  </si>
  <si>
    <t>Adaptador soldável longo com flanges livres para caixa d'agua</t>
  </si>
  <si>
    <t>Tomada com placa fornecido com parafuso de fixação</t>
  </si>
  <si>
    <t xml:space="preserve">Revestimento externo de elevação, deverá ser executado com alvenaria com tijolo de barro, maciço, (tijolo aparente)  de 1/4 na tonalidade clara 5x5x20cm, assentes com argamassa mista e rejuntamento de 1cm. Inclusive para apoio de bancadas, prateleiras (parede de apoio) e armários. </t>
  </si>
  <si>
    <t>Porta (tipo veneziana p/ ventilação) 0, 82 X 2,10 m, com dobradiças, batedor, batente, fechadura, guarnição</t>
  </si>
  <si>
    <t>Pintura, duas demãos com tinta latex acrílica, anti-mofo, para parede interna, em duas demãos, cor branca</t>
  </si>
  <si>
    <t>Duas demãos de cupinicida nas peças de madeiras não tratadas (janelas portas, etc) e nos entalhes das peças tratadas</t>
  </si>
  <si>
    <t>"Stain" impregnante tingido, da Sayer Lack (polistein) cor castanheira, duas demãos a pincel, p/ estruturas de madeira aparente, ripas, caibros, terças, vigas, pilares, forros, portas, janelas, portas de ármários, etc.</t>
  </si>
  <si>
    <t>Hidrofugante a base de água, do tipo "aquela"  ou similar para superficie de telhas cerâmicas - processo de imersão</t>
  </si>
  <si>
    <t>Assoalho para deck em Pinus elliotti tratado com CCA, espaçamento 1 cm entre em tábuas, com réguas com 2,50 m de comprimento x 11  cm de largura x 4 cm de espessura, com cantos boleados. Não serão aceitos tábuas com nós soltando, rachadas ou com presença de resinas, as tábuas deverão estar secas e serem de 1ª qualidade, ou seja estarem isentas de defeitos como rachaduras longitudinais, rachaduras transversais, ação de fungos, sinais de retração e variação de bitola. As tábuas deverão ser fixadas por parafusos galvanizados e cobertos com cavilhas de madeira ou por pregos ardox galvanizados (metade parafuso, metade prego) sem cabeça. Em ambas situações deverá ser excutada a pré-furação e com alinhamento perfeito (execução com régua para traçar a linha dos pontos de fixação).</t>
  </si>
  <si>
    <t>Pintura com stain em Janelas, portas, batentes, guarnições e guarda-corpos</t>
  </si>
  <si>
    <t>Pintura com verniz naval com proteção UV, acabamento fosco para os forros de pinus</t>
  </si>
  <si>
    <t>Pintura com com verniz naval com proteção UV, acabamento fosco para os para o assoalho de pinus</t>
  </si>
  <si>
    <t>Pintura com stain p/ estruturas de madeira aparente, ripas, caibros, terças, vigas,  pilares e estrutura do deck (varandas)</t>
  </si>
  <si>
    <t>Limpeza geral. Este ítem inclui a limpeza da edificação, áreas externas, tais como, acessos e gramados.</t>
  </si>
  <si>
    <t>Poste baixo para luminária (balizadores) em eucalipto citriodora, roliço, diâmetro de 20cm e altura de 1,80m, tratado em autoclave, com luminária solar para área externa, tipo jardim em estrutura de inox e ponta para fixar no balizador de eucalipto, com bateria recarregável e 6 lâmpadas de led com difusor - incluso baterias.</t>
  </si>
  <si>
    <t>Sub-Total</t>
  </si>
  <si>
    <t>Implantação</t>
  </si>
  <si>
    <t>Item</t>
  </si>
  <si>
    <t>Descrição</t>
  </si>
  <si>
    <t>Un</t>
  </si>
  <si>
    <t>Quant</t>
  </si>
  <si>
    <t>Total</t>
  </si>
  <si>
    <t>Estruturas Concreto</t>
  </si>
  <si>
    <t>Estruturas de Madeiras</t>
  </si>
  <si>
    <t>Arquitetura</t>
  </si>
  <si>
    <r>
      <t>m</t>
    </r>
    <r>
      <rPr>
        <vertAlign val="superscript"/>
        <sz val="10"/>
        <rFont val="Ecofont Vera Sans"/>
        <family val="2"/>
      </rPr>
      <t>2</t>
    </r>
  </si>
  <si>
    <t>Elétrica</t>
  </si>
  <si>
    <t>Abrigo das Baterias</t>
  </si>
  <si>
    <t>Combate à Incêndio</t>
  </si>
  <si>
    <t>Total + BDI</t>
  </si>
  <si>
    <t xml:space="preserve">Grama Santo Agostinho ou grama Esmeralda em placas para plantio, incluindo preparo do terreno existente (revolvimento da terra (20cm), com acréscimo de 5kg de fosfato por m² e adubo NPK 10-10-10 incluindo acerto do terreno (30 cm de terra -  base do terreno preparada com terra sem ervas daninhas), além do recobrimento da grama com terra vegetal. </t>
  </si>
  <si>
    <t>Dispenser para toalha interfolhas de papel, produzido em plástico ABS de 1° qualidade, alta resistência dimensões próximas de 25 cm de largura, 8,5 cm de profundidade e 35 cm de altura</t>
  </si>
  <si>
    <t>S1 medindo 90x15cm duas peças</t>
  </si>
  <si>
    <t>S2 medindo 90x20cm uma peças</t>
  </si>
  <si>
    <t>S3 medindo 90x15cm uma peças</t>
  </si>
  <si>
    <t>S4 medindo 100x15cm uma peças</t>
  </si>
  <si>
    <t>S5 medindo 90x15cm uma peças</t>
  </si>
  <si>
    <t>S6 medindo 165x20cm duas peças</t>
  </si>
  <si>
    <t>S7 medindo 165x20cm uma peças</t>
  </si>
  <si>
    <t>S8 medindo 165x20cm duas peças</t>
  </si>
  <si>
    <t>Torneira  angular de jardim / limpeza multiuso, em latão fundido cromado, bitola de  3/4´ com rosca</t>
  </si>
  <si>
    <t>Vidro transparente tipo canelado , esp. 3mm, colocados com baguete de madeira</t>
  </si>
  <si>
    <t>Massa corrida a base de resina acrílica</t>
  </si>
  <si>
    <t>Pintura, duas demãos com tinta latex acrílica, anti-mofo, para parede interna, em duas demãos, cor branca, inclusive preparo</t>
  </si>
  <si>
    <t>Duas demãos de cupinicida nas peças de madeiras não tratadas e nos entalhes das peças tratadas com ginocupinicida</t>
  </si>
  <si>
    <t>"Stain" impregnante tingido, da Sayer Lack (polistein) cor castanheira, três demãos a pincel, p/ estruturas de madeira aparente, caibros, terças, vigas, pilares, estrutura do deck, portas, janelas, guarda-corpo, etc.</t>
  </si>
  <si>
    <t>Hidrofugante a base de água, do tipo "aquela"  ou similar para superficie de tijolo de barro aparente duas demãos.</t>
  </si>
  <si>
    <t>Resina a base de acrílica (fosca), do tipo " Fuseprotek"  ou similar para superficie de pedra miracema rodapés e barrado e Resina a base de poliuretano (fosca) para pisos de ardósia (inclusive rodapés e soleiras) e para piso de ladrilho hidráulico.</t>
  </si>
  <si>
    <t xml:space="preserve">Resina a base de poliuretano (fosca), PU para pisos, rodapés e soleiras de pedra ardósia e também para áreas de piso com ladrilho hidráulico. </t>
  </si>
  <si>
    <t>Hidrofugante a base de água, do tipo "aquela"  ou similar para superficie de telhas cerâmicas - aplicação sob imersão total</t>
  </si>
  <si>
    <t>MObra</t>
  </si>
  <si>
    <t>Serv</t>
  </si>
  <si>
    <t>Demolição</t>
  </si>
  <si>
    <t> 030204</t>
  </si>
  <si>
    <t>Demolição manual de alvenaria de elevação ou elemento vazado, incluindo revestimento</t>
  </si>
  <si>
    <t> 031014</t>
  </si>
  <si>
    <t>Remoção de pintura em massa com lixamento</t>
  </si>
  <si>
    <t>Revisão Geral de caixilhos, inclusive ferragens.</t>
  </si>
  <si>
    <t> 040403</t>
  </si>
  <si>
    <t>Retirada manual de lajota ou placas de pedra (calçada), inclusive limpeza e empilhamento</t>
  </si>
  <si>
    <t>020802</t>
  </si>
  <si>
    <t>Retirada de deck</t>
  </si>
  <si>
    <t>Retirada de azulejo</t>
  </si>
  <si>
    <t>Retirada de armários</t>
  </si>
  <si>
    <t> 170202</t>
  </si>
  <si>
    <t> 170222</t>
  </si>
  <si>
    <t> 030402</t>
  </si>
  <si>
    <t> 181104</t>
  </si>
  <si>
    <t> 181123</t>
  </si>
  <si>
    <t> 190309</t>
  </si>
  <si>
    <t> 190311</t>
  </si>
  <si>
    <t> 190327</t>
  </si>
  <si>
    <t> 190330</t>
  </si>
  <si>
    <t> 190331</t>
  </si>
  <si>
    <t> 190332</t>
  </si>
  <si>
    <t> 190333</t>
  </si>
  <si>
    <t> 190334</t>
  </si>
  <si>
    <t> 190335</t>
  </si>
  <si>
    <t> 190336</t>
  </si>
  <si>
    <t> 190337</t>
  </si>
  <si>
    <t> 440105</t>
  </si>
  <si>
    <t> 300806</t>
  </si>
  <si>
    <t> 440127</t>
  </si>
  <si>
    <t> 440308</t>
  </si>
  <si>
    <t> 440302</t>
  </si>
  <si>
    <t> 300804</t>
  </si>
  <si>
    <t> 440313</t>
  </si>
  <si>
    <t> 440318</t>
  </si>
  <si>
    <t> 440348</t>
  </si>
  <si>
    <t> 440346</t>
  </si>
  <si>
    <t> 440340</t>
  </si>
  <si>
    <t> 440309</t>
  </si>
  <si>
    <t> 260401</t>
  </si>
  <si>
    <t> 300802</t>
  </si>
  <si>
    <t> 300112</t>
  </si>
  <si>
    <t> 442028</t>
  </si>
  <si>
    <t> 190104</t>
  </si>
  <si>
    <t> 190326</t>
  </si>
  <si>
    <t> 230804</t>
  </si>
  <si>
    <t> 160201</t>
  </si>
  <si>
    <t> 330208</t>
  </si>
  <si>
    <t> 331001</t>
  </si>
  <si>
    <t> 330501</t>
  </si>
  <si>
    <t> 260123</t>
  </si>
  <si>
    <t> 330376</t>
  </si>
  <si>
    <t> 330374</t>
  </si>
  <si>
    <t> 050406</t>
  </si>
  <si>
    <t> 550107</t>
  </si>
  <si>
    <t> 550110</t>
  </si>
  <si>
    <t> 550102</t>
  </si>
  <si>
    <t> 300113</t>
  </si>
  <si>
    <t> 300103</t>
  </si>
  <si>
    <t> 300406</t>
  </si>
  <si>
    <t> 180643</t>
  </si>
  <si>
    <t> 140207</t>
  </si>
  <si>
    <t>BDI (30%)</t>
  </si>
  <si>
    <t>Gás</t>
  </si>
  <si>
    <t>S/ Cód.</t>
  </si>
  <si>
    <t>Entrada de Energia Elétrica/Telefonia</t>
  </si>
  <si>
    <t> 390206</t>
  </si>
  <si>
    <t>Cabo de cobre de 25 mm², isolamento 750 V - isolação em PVC 70°C</t>
  </si>
  <si>
    <t> 380112</t>
  </si>
  <si>
    <t>Eletroduto de PVC rígido roscável de 2´ - com acessórios</t>
  </si>
  <si>
    <t> 391119</t>
  </si>
  <si>
    <t>Cabo telefônico CCE-APL, com 4 pares de 0,50 mm, para conexões em rede externa</t>
  </si>
  <si>
    <t> 380106</t>
  </si>
  <si>
    <t>Eletroduto de PVC rígido roscável de 1´ - com acessórios</t>
  </si>
  <si>
    <t>3.5</t>
  </si>
  <si>
    <t>3.6</t>
  </si>
  <si>
    <t>3.7</t>
  </si>
  <si>
    <t>3.10</t>
  </si>
  <si>
    <t>3.13</t>
  </si>
  <si>
    <t>3.14</t>
  </si>
  <si>
    <t>3.15</t>
  </si>
  <si>
    <t>3.16</t>
  </si>
  <si>
    <t>Fornecimento de sistema  a gás para cozinha e aquecimento solar</t>
  </si>
  <si>
    <t> 450204</t>
  </si>
  <si>
    <t>Entrada completa de gás GLP com 2 cilíndros de 45 kg, em alvenaria, porta metálica com tela, registros, encanamento em cobre e conexões</t>
  </si>
  <si>
    <t> 452002</t>
  </si>
  <si>
    <t>Cilíndro de gás (GLP) de 45 kg, com carga</t>
  </si>
  <si>
    <t> 460103</t>
  </si>
  <si>
    <t>Tubo de PVC rígido soldável marrom, DN= 32 mm, (1´), inclusive conexões</t>
  </si>
  <si>
    <t> 460104</t>
  </si>
  <si>
    <t>Tubo de PVC rígido soldável marrom, DN= 40 mm, (1 1/4´), inclusive conexões</t>
  </si>
  <si>
    <t> 460106</t>
  </si>
  <si>
    <t>Tubo de PVC rígido soldável marrom, DN= 60 mm, (2´), inclusive conexões</t>
  </si>
  <si>
    <t> 480502</t>
  </si>
  <si>
    <t>Torneira de bóia, DN= 1´</t>
  </si>
  <si>
    <t>Registro</t>
  </si>
  <si>
    <t>Válvula de esfera monobloco em PVC passagem plena, acionamento com alavanca, DN= 1´</t>
  </si>
  <si>
    <t>Válvula de esfera monobloco em PVC passagem plena, acionamento com alavanca, DN= 2´</t>
  </si>
  <si>
    <t>Válvula de esfera monobloco em PVC passagem plena, acionamento com alavanca, DN= 1 1/4´</t>
  </si>
  <si>
    <t> 480205</t>
  </si>
  <si>
    <t> 060102</t>
  </si>
  <si>
    <t>Escavação manual em solo de 1ª e 2ª categoria em campo aberto</t>
  </si>
  <si>
    <t> 061102</t>
  </si>
  <si>
    <t>Reaterro manual para simples regularização sem compactação</t>
  </si>
  <si>
    <t>Madeiramento</t>
  </si>
  <si>
    <t> 370322</t>
  </si>
  <si>
    <t>Quadro de distribuição universal de embutir, para disjuntores 34 DIN / 24 Bolt-on - 150 A - sem componentes</t>
  </si>
  <si>
    <t> 370102</t>
  </si>
  <si>
    <t>Quadro Telebrás de embutir de 200 x 200 x 120 mm</t>
  </si>
  <si>
    <t> 400701</t>
  </si>
  <si>
    <t>Caixa em PVC de 4´ x 2´</t>
  </si>
  <si>
    <t> 400702</t>
  </si>
  <si>
    <t>Caixa em PVC de 4´ x 4´</t>
  </si>
  <si>
    <t> 400704</t>
  </si>
  <si>
    <t>Caixa em PVC octogonal de 4´ x 4´</t>
  </si>
  <si>
    <t>Identificador 220V adesivo metálico</t>
  </si>
  <si>
    <t> 400502</t>
  </si>
  <si>
    <t>Interruptor com 1 tecla simples e placa</t>
  </si>
  <si>
    <t> 400504</t>
  </si>
  <si>
    <t>Interruptor com 2 teclas simples e placa</t>
  </si>
  <si>
    <t> 400506</t>
  </si>
  <si>
    <t>Interruptor com 3 teclas simples e placa</t>
  </si>
  <si>
    <t> 400448</t>
  </si>
  <si>
    <t>Conjunto 1 interruptor simples e 1 tomada 2P+T de 20 A, completo</t>
  </si>
  <si>
    <t> 400446</t>
  </si>
  <si>
    <t>Tomada 2P+T de 20 A - 250 V, completa</t>
  </si>
  <si>
    <t> 411409</t>
  </si>
  <si>
    <t>Luminária retangular de sobrepor tipo calha fechada com difusor em acrílico translúcido para 2 lâmpadas fluorescentes de 28/32/36/54W</t>
  </si>
  <si>
    <t> 411320</t>
  </si>
  <si>
    <t>Luminária blindada, oval, de sobrepor ou arandela para lâmpada fluorescentes compacta</t>
  </si>
  <si>
    <t> 410745</t>
  </si>
  <si>
    <t>Lâmpada fluorescente compacta eletrônica ´3U´, base E27 de 25 W - 110 ou 220 V</t>
  </si>
  <si>
    <t> 410706</t>
  </si>
  <si>
    <t>Lâmpada fluorescente tubular, base bipino bilateral de 28 W</t>
  </si>
  <si>
    <t>7.3</t>
  </si>
  <si>
    <t> 410961</t>
  </si>
  <si>
    <t>Reator eletrônico de alto fator de potência com partida instantânea, para duas lâmpadas fluorescentes tubulares, base bipino bilateral, 28 W - 220 V</t>
  </si>
  <si>
    <t> 290303</t>
  </si>
  <si>
    <t>7.4</t>
  </si>
  <si>
    <t> 391212</t>
  </si>
  <si>
    <t>Cabo de cobre flexível ´PP´ 2x1,5 mm², isolamento 750 V - isolação em PVC 70°C</t>
  </si>
  <si>
    <t> 400409</t>
  </si>
  <si>
    <t>Tomada RJ 11 para telefone, sem placa</t>
  </si>
  <si>
    <t> 391109</t>
  </si>
  <si>
    <t>Fio telefônico tipo FI-60, para ligação de aparelhos telefônicos</t>
  </si>
  <si>
    <t> 390201</t>
  </si>
  <si>
    <t>Cabo de cobre de 1,5 mm², isolamento 750 V - isolação em PVC 70°C</t>
  </si>
  <si>
    <t> 380102</t>
  </si>
  <si>
    <t>Eletroduto de PVC rígido roscável de 1/2´ - com acessórios</t>
  </si>
  <si>
    <t>10.5</t>
  </si>
  <si>
    <t>Cod. CPOS</t>
  </si>
  <si>
    <t>Material</t>
  </si>
  <si>
    <t>implantação</t>
  </si>
  <si>
    <t>viag</t>
  </si>
  <si>
    <t>Madeira</t>
  </si>
  <si>
    <t> 170204</t>
  </si>
  <si>
    <t>Chapisco com bianco</t>
  </si>
  <si>
    <t> 181109</t>
  </si>
  <si>
    <t>Azulejo tamanho 9,5 X 9,5 cm , em placa 30 x 30 cm (tipologia comercial - mosaico) na cor branca ou neve, acabamento acetinado espessura de 5 mm, junta a prumo de 3mm assentado com separadores plásticos e com cimento colante industrializado, com cantoneira em alumínio para acabamento das quinas.</t>
  </si>
  <si>
    <t>1.4</t>
  </si>
  <si>
    <r>
      <t>Rejunte industrializado para azulejos</t>
    </r>
    <r>
      <rPr>
        <sz val="10"/>
        <color indexed="10"/>
        <rFont val="Ecofont Vera Sans"/>
        <family val="2"/>
      </rPr>
      <t xml:space="preserve"> </t>
    </r>
    <r>
      <rPr>
        <sz val="10"/>
        <rFont val="Ecofont Vera Sans"/>
        <family val="2"/>
      </rPr>
      <t>na cor cinza claro de espessura 3mm.</t>
    </r>
  </si>
  <si>
    <t>PISOS, RODAPÉS e SOLEIRAS</t>
  </si>
  <si>
    <t>Todos os ambientes deverão seguir paginação conforme Planta de Piso desenho  PA-006</t>
  </si>
  <si>
    <t> 170106</t>
  </si>
  <si>
    <t>Regularização de piso com nata de cimento e bianco</t>
  </si>
  <si>
    <t>Demolição manual de revestimento cerâmico, incluindo a base (ardósia)</t>
  </si>
  <si>
    <t>Piso em pedra ardósia cor cinza, com espessura de 1,5  cm (pedra grossa)   tamanho 40 x 40 cm, assentados na forma diagonal com moldura de peças 20 x 40 cm, assentados com argamassa de cimento e areia e rejuntamento de 3mm industrializado cinza escuro, para refeitório e varandas</t>
  </si>
  <si>
    <t>Piso em pedra ardósia cor cinza, com espessura de 1,5  cm (pedra grossa)  tamanho 40 x 40 cm, assentados em ângulo reto com argamassa de cimento e areia e rejuntamento de 3mm industrializado cinza escuro para vestiários, sanitário deficiente, copa / cozinha e área de serviço</t>
  </si>
  <si>
    <t>2.7</t>
  </si>
  <si>
    <t> 030404</t>
  </si>
  <si>
    <t>Demolição manual de rodapé, soleira ou peitoril, em material cerâmico e/ou ladrilho hidráilico, incluindo a base</t>
  </si>
  <si>
    <t>2.8</t>
  </si>
  <si>
    <t>3.1.1</t>
  </si>
  <si>
    <t>Assento para bacia sanitária cor branca</t>
  </si>
  <si>
    <t>3.1.2</t>
  </si>
  <si>
    <t>Bacia convencional em louça  de 1 ° qualidade na cor branca</t>
  </si>
  <si>
    <t>3.1.3</t>
  </si>
  <si>
    <t xml:space="preserve">Bacia em louça de 1° qualidade com abertura frontal para pessoas com mobilidade reduzida na cor branca, conforme norma ABNT-NBR 9050  
</t>
  </si>
  <si>
    <t>3.1.4</t>
  </si>
  <si>
    <t>3.1.5</t>
  </si>
  <si>
    <t>Papeleira de embutir (papel higiênico) em louça de 1° qualidade, na cor branca</t>
  </si>
  <si>
    <t>3.1.6</t>
  </si>
  <si>
    <t>Saboneteira (box banheiros) de embutir em louça de 1° qualidade, na cor branca.</t>
  </si>
  <si>
    <t>3.1.7</t>
  </si>
  <si>
    <t>Meia Saboneteira de embutir (cozinha, tanque, banh. acessível ) em louça de 1° qualidade, na cor branca.</t>
  </si>
  <si>
    <t>3.1.8</t>
  </si>
  <si>
    <t>Lavatório de louça  grande com coluna suspensa de 1° qualidade, na cor branca, para banheiro acessível conforme norma ABNT-NBR 9050</t>
  </si>
  <si>
    <t>3.1.9</t>
  </si>
  <si>
    <t>Tanque de louça com coluna de 30 litros</t>
  </si>
  <si>
    <t>3.2.1</t>
  </si>
  <si>
    <t>3.2.2</t>
  </si>
  <si>
    <t>Dispenser para toalha interfolhas de papel, produzido em plástico ABS de 1 ° qualidade, alta resistência dimensões próximas de 25 cm de largura, 8,5 cm de profundidade e 35 cm de altura</t>
  </si>
  <si>
    <t>3.2.3</t>
  </si>
  <si>
    <t>Dispensador para detergente/sabonete líquido cromado de bancada, acionamento por pressão da mão</t>
  </si>
  <si>
    <t>3.3.1</t>
  </si>
  <si>
    <t> 440331</t>
  </si>
  <si>
    <t>3.3.2</t>
  </si>
  <si>
    <t>3.3.3</t>
  </si>
  <si>
    <t>Chuveiro com barra para deslizamento com regulagem de altura com ducha manual, destacável com mangueira, com suporte giratório ajuste vertical e horizontal, para box de banho acessível</t>
  </si>
  <si>
    <t>3.3.4</t>
  </si>
  <si>
    <t>Ducha de metal para banho com saída para chuveiro sistema de aquecimento central</t>
  </si>
  <si>
    <t>3.4.1</t>
  </si>
  <si>
    <t>Cabide simples de metal cromado de 1 ° qualidade com canopla / parafusado, tipo suporte p/ pendurar 1 cozinha, 2 sanitário acessível, 1 lavabo, 1 tanque e 22 sanitários masculino e feminino.</t>
  </si>
  <si>
    <t>3.4.2</t>
  </si>
  <si>
    <t>Espelho cristal de 1 ° qualidade,  espessura 4mm  medindo 1,60 m (largura) x 1,00m (altura) com moldura em aluminio anodizado alto brilho fixação com parafusos (pré-furação) e suportes em nylon Sanitários masc. e fem. - duas peças</t>
  </si>
  <si>
    <t>3.4.3</t>
  </si>
  <si>
    <t>Espelho cristal de 1 ° qualidade,  espessura 4mm  medindo 1,20 m (largura) x 1,00m (altura) com moldura em aluminio anodizado alto brilho fixação com parafusos (pré-furação) e suportes em nylon - lavabo refeitório. - uma peça</t>
  </si>
  <si>
    <t>3.4.4</t>
  </si>
  <si>
    <t>Espelho cristal de 1 ° qualidad, espessura 4mm  medindo 0,70 m (largura) x 1,00 m (altura) com moldura em aluminio anodizado alto brilho fixação com parafusos (pré-furação) e suportes em nylon</t>
  </si>
  <si>
    <t>3.4.5</t>
  </si>
  <si>
    <t>3.4.6</t>
  </si>
  <si>
    <t>Barra de Apoio para Lavatório  suspenso em aço inoxidável, medindo 49x64x49 cm, diâmetro 1 1/4", conforme Norma ABNT-NBR 9050 para pessoas com mobilidade reduzida (ao redor do lavatório e com os devidos suportes)</t>
  </si>
  <si>
    <t>3.4.7</t>
  </si>
  <si>
    <t>3.4.8</t>
  </si>
  <si>
    <t>Barra de apoio em "L", para pessoas com mobilidade reduzida, em tubo de aço inoxidável de 1 1/4´ x 70 x 70 cm, conforme Norma ABNT-NBR 9050</t>
  </si>
  <si>
    <t>3.4.9</t>
  </si>
  <si>
    <t>Barra de apoio em, para pessoas com mobilidade reduzida, em tubo de aço inoxidável de 1 1/4´ x 70 x 70 cm, conforme Norma ABNT-NBR 9050</t>
  </si>
  <si>
    <t>3.4.10</t>
  </si>
  <si>
    <t>3.4.11</t>
  </si>
  <si>
    <t>3.4.12</t>
  </si>
  <si>
    <t>Assento articulado para banho em aço inoxidável AISI 304 com base em chapa 2mm perfurada para passagem de água e duas alças de apoio, fixados por parafusos galvanizados e buchas plásticas med 70x45cm.</t>
  </si>
  <si>
    <t xml:space="preserve">Bancadas / Bancos em  granito cinza polido e acabamento boleado, espessura 3 cm, sobre parede de alvenaria (revestida azulejos no caso sanitários e copa / cozinha) com frontões completos </t>
  </si>
  <si>
    <t>Área de Serviço / Depósito / Rouparia</t>
  </si>
  <si>
    <t> 040401</t>
  </si>
  <si>
    <t>Retirada de prateleiras</t>
  </si>
  <si>
    <t>Prateleira da Bancada 1 med 1,39x0,57 conf projeto.</t>
  </si>
  <si>
    <t>4.2.3</t>
  </si>
  <si>
    <t>Prateleira da Bancada 2 med 0,74x0,57 conf projeto.</t>
  </si>
  <si>
    <t>4.2.4</t>
  </si>
  <si>
    <t>Prateleira da Bancada 3 med 0,94x0,57 conf projeto.</t>
  </si>
  <si>
    <t>4.2.5</t>
  </si>
  <si>
    <t>Prateleira da Bancada 4 med 0,67x0,57 conf projeto.</t>
  </si>
  <si>
    <t>4.2.6</t>
  </si>
  <si>
    <t>Prateleiras da Rouparia med 1,57x0,64m conf projeto (4 peças).</t>
  </si>
  <si>
    <t>4.2.7</t>
  </si>
  <si>
    <t>Prateleiras da Rouparia med 1,92x0,52m conf projeto (2 peças).</t>
  </si>
  <si>
    <t>4.2.8</t>
  </si>
  <si>
    <t>Prateleiras da Depósito med 1,57x0,64m conf projeto (4 peças).</t>
  </si>
  <si>
    <t>4.2.9</t>
  </si>
  <si>
    <t>Prateleiras da Depósito med 1,92x0,52m conf projeto (2 peças).</t>
  </si>
  <si>
    <t>4.2.10</t>
  </si>
  <si>
    <t>Prateleiras do Armário 3 med 0,84x0,27m conf projeto (5 peças).</t>
  </si>
  <si>
    <t>Copa / Cozinha</t>
  </si>
  <si>
    <t>Prateleira do Armário 4 med 1,62x0,57 conf projeto.</t>
  </si>
  <si>
    <t>Prateleira da Bancada 5 med 1,64x0,57 conf projeto.</t>
  </si>
  <si>
    <t>Prateleira da Bancada 6 med 1,68x0,57 conf projeto.</t>
  </si>
  <si>
    <t>Prateleira da Bancada 8 med 0,89x0,57 conf projeto.</t>
  </si>
  <si>
    <t>4.3.5</t>
  </si>
  <si>
    <t>Prateleiras Armário 5 med 1,24x0,57m conf projeto (4 peças).</t>
  </si>
  <si>
    <t> 040808</t>
  </si>
  <si>
    <t>Retirada de elemento em madeira e sistema de fixação tipo quadro, lousa etc.</t>
  </si>
  <si>
    <t xml:space="preserve">Sob bancada 5 - Requadro em madeira revestido em laminado melamínico na cor verde egeo e quatro portas revestidas com laminado melamínico em ambos os lados com dobradiças em aço de 1ª qualidade de pressão e puxadores  medindo 1,60x0,75m </t>
  </si>
  <si>
    <t>4.4.2</t>
  </si>
  <si>
    <t>Sob bancada 6 - Requadro em madeira revestido em laminado melamínico na cor verde egeo e duas portas revestidas com laminado melamínico em ambos os lados  com dobradiças em aço de 1ª qualidade de pressão e puxadores medindo 1,00x0,75m</t>
  </si>
  <si>
    <t>Sob bancada 6 - gaveteiro em madeira revestido em laminado melamínico na cor verde egeo com 4 gavetas, puxadores, corrediças, revestidas interna e externamente com laminado melamínico medindo 0,50x0,75m</t>
  </si>
  <si>
    <t>Sob a bancada 8 - Requadro em madeira revestido em laminado melamínico na cor verde egeo e duas portas revestidas com laminado melamínico em ambos os lados  com dobradiças em aço de 1ª qualidade de pressão e puxadores medindo 0,85x0,75m</t>
  </si>
  <si>
    <t>Sob a bancada 1 - Requadro em madeira revestido em laminado melamínico na cor verde egeo e duas portas revestidas com laminado melamínico em ambos os lados  com dobradiças em aço de 1ª qualidade de pressão e puxadores medindo 0,80x0,75m</t>
  </si>
  <si>
    <t>Sob a bancada 2 - Requadro em madeira revestido em laminado melamínico na cor verde egeo e duas portas revestidas com laminado melamínico em ambos os lados  com dobradiças em aço de 1ª qualidade de pressão e puxadores medindo 0,70x0,75m</t>
  </si>
  <si>
    <t>Sob a bancada 3 - Requadro em madeira revestido em laminado melamínico na cor verde egeo e uma porta revestida com laminado melamínico em ambos os lados  com dobradiças em aço de 1ª qualidade de pressão e puxador medindo 0,30x0,75m</t>
  </si>
  <si>
    <t>Sob a bancada 4 - Requadro em madeira revestido em laminado melamínico na cor verde egeo e duas portas revestidas com laminado melamínico em ambos os lados  com dobradiças em aço de 1ª qualidade de pressão e puxadores medindo 0,62x0,75m</t>
  </si>
  <si>
    <t>Telha cerâmica portuguesa  na cor branca mesclada (reparos)</t>
  </si>
  <si>
    <t> 160212</t>
  </si>
  <si>
    <t>Emboçamento de beiral em telhas de barro</t>
  </si>
  <si>
    <t>PORTAS E JANELAS EM MADEIRA MACIÇA MADEIRA CERTIFICADA (FSC -SELO VERDE)  PELO IBAMA CONF. DECRETO 49674-06/06/2005. PROVENIENTE DE MANEJO SUSTENTÁVEL Espécie de acordo com o manual  “Madeira – Uso Sustentável</t>
  </si>
  <si>
    <t>Portas,  batentes com largura da parede acabada e guarnições em madeira maciça, conforme detalhe de projeto com ferragens completas em latão, inclusive fechaduras, cremonas, fechos, travas, batedores junto a parede (externos e internos) .</t>
  </si>
  <si>
    <t>6.2</t>
  </si>
  <si>
    <t>Manutenção de portas, com ajustes necessários, instalação de ferragens faltantes, troca de peças danificadas.</t>
  </si>
  <si>
    <t>6.3</t>
  </si>
  <si>
    <t>Janelas com  batentes na largura da parede acabada e guarnições em madeira maciça, conforme detalhe de projeto com ferragens completas em latão, inclusive cremonas, fechos, travas, trilhos etc.</t>
  </si>
  <si>
    <t>6.3.1</t>
  </si>
  <si>
    <t>J2- Janela Veneziana de abrir com vidro tipo guilhotina existente, substituir vidros quebrados e reaplicar a massa para fixação. Substituir todas as dobradiças por latão, substituir  todas as cremonas por latão, substituir todas as borboletas e puchadores das folhas tipo guilhotina.</t>
  </si>
  <si>
    <t>6.3.2</t>
  </si>
  <si>
    <t>J2- Janela Veneziana de abrir, danificadas por esfoliações, deterioração por fungos e rachaduras (substituir as folhas por peças idênticas).</t>
  </si>
  <si>
    <t>6.4</t>
  </si>
  <si>
    <t>Tela mosquiteiro em pvc não propagador de chama cor cinza escuro, montado em quadro de alumínio anodizado marrom escuro, instalado internamente em J1 med (1,20x0,90m).</t>
  </si>
  <si>
    <t>Remoção de pintura em superfícies de madeira e/ou metálicas com lixamento</t>
  </si>
  <si>
    <t>Aplicação de Stain impregnante tingido, na cor castanheira, duas demãos a pincel, p/ estruturas de madeira aparente, caibros, terças, vigas, pilares, portas, janelas, guarda corpo e paredes externas de madeira.</t>
  </si>
  <si>
    <t>7.3.1</t>
  </si>
  <si>
    <t>Pintura com stain em Janelas, portas, batentes e guarnições (stain cor castanheira)</t>
  </si>
  <si>
    <t>7.3.2</t>
  </si>
  <si>
    <t>Pintura com stain p/ estruturas de madeira aparente, ripas, caibros, terças, vigas e  pilares</t>
  </si>
  <si>
    <t>7.3.3</t>
  </si>
  <si>
    <t>Pintura com stain para paredes externas de madeira</t>
  </si>
  <si>
    <t xml:space="preserve">Aplicação de verniz marítimo sintético </t>
  </si>
  <si>
    <t>7.4.1</t>
  </si>
  <si>
    <t>Pintura com verniz para os forros de pinus e paredes internas do dormitórios alojamento</t>
  </si>
  <si>
    <t>7.4.2</t>
  </si>
  <si>
    <t>Raspagem com calafetação e aplicação de verniz sinteco</t>
  </si>
  <si>
    <t>ç</t>
  </si>
  <si>
    <t>7.5</t>
  </si>
  <si>
    <t>Hidrofugante a base de água, para superficie de tijolo de barro aparente duas demãos.</t>
  </si>
  <si>
    <t>7.6</t>
  </si>
  <si>
    <t>Resina a base de acrílica, do tipo " Fuseprotek"  ou similar para superficie de pedra - piso ardósia e miracema rodapés e barrado</t>
  </si>
  <si>
    <t>7.7</t>
  </si>
  <si>
    <t>Hidrofugante a base de água, para superficie de telhas cerâmicas aplicação sob imersão total</t>
  </si>
  <si>
    <t>LIMPEZA DURANTE E FINAL DA OBRA</t>
  </si>
  <si>
    <t>Limpeza geral</t>
  </si>
  <si>
    <t>Água Quente</t>
  </si>
  <si>
    <t>Sistema de Aquecimento de Água Misto Solar e Gás -  incluso tubulações de instalação e mão de obra para todo sistema</t>
  </si>
  <si>
    <t>1.6</t>
  </si>
  <si>
    <t> 432021</t>
  </si>
  <si>
    <t>Bomba de circulação para água quente</t>
  </si>
  <si>
    <t>1.7</t>
  </si>
  <si>
    <t>Termostato digital</t>
  </si>
  <si>
    <t>Esgoto</t>
  </si>
  <si>
    <t>Fossa séptica</t>
  </si>
  <si>
    <t> 491402</t>
  </si>
  <si>
    <t>Fossa séptica câmara única com anéis pré-moldados em concreto, diâmetro externo de 2,50 m, altura útil de 2,50 m</t>
  </si>
  <si>
    <t xml:space="preserve">Filtro anaeróbio </t>
  </si>
  <si>
    <t> 491302</t>
  </si>
  <si>
    <t>Filtro biológico anaeróbio com anéis pré-moldados de concreto diâmetro de 2,00 m - h= 2,00 m</t>
  </si>
  <si>
    <t>Vala de Infiltração - 6 valas</t>
  </si>
  <si>
    <t> 061104</t>
  </si>
  <si>
    <t> 080518</t>
  </si>
  <si>
    <t> 111804</t>
  </si>
  <si>
    <t>Lastro de pedra britada n° 2</t>
  </si>
  <si>
    <t> 111802</t>
  </si>
  <si>
    <t>Lastro de areia</t>
  </si>
  <si>
    <t> 461302</t>
  </si>
  <si>
    <t>Tubo em polietileno de alta densidade corrugado perfurado, DN= 4´, inclusive conexões</t>
  </si>
  <si>
    <t>Lâmpada fluorescente compacta eletrônica ´3U´, base E27 de 25 W - 127V</t>
  </si>
  <si>
    <t>Adesivo vinílico, padrão regulamentado, placa vinílica adesiva, de 22 x 35 cm, para sinalização de equipamentos para proteção e combate a incêndio em geral.</t>
  </si>
  <si>
    <t>Paisagismo</t>
  </si>
  <si>
    <t>Transporte manual horizontal e/ou vertical de entulho até o local de despejo - ensacado</t>
  </si>
  <si>
    <t>2.1.1</t>
  </si>
  <si>
    <t>2.1.2</t>
  </si>
  <si>
    <t>Andaime e Balancins</t>
  </si>
  <si>
    <t>020503</t>
  </si>
  <si>
    <t>Andaime tubular fachadeiro</t>
  </si>
  <si>
    <t>m²xmês</t>
  </si>
  <si>
    <t>020506</t>
  </si>
  <si>
    <t>Montagem e desmontagem de andaime tubular fachadeiro com altura até 10m (5x)</t>
  </si>
  <si>
    <t>Lambri (forro) em tábuas aparelhadas macho/femea, para colocação acompanhando a inclinação do telhado, com tábuas paralelas aos caibros - fixação através de tarugamento. Largura 100 mm e espessura 12 mm, em madeira de pinus tratado em autoclave com CCA com acabamento de roda-teto. Salas, Dormitórios, Cozinha e Área de Serviço.</t>
  </si>
  <si>
    <t>Lambri (forro) em tábuas aparelhadas macho/femea, para colocação na horizontal, fixação através de tarugamento. Largura 100 mm e espessura 12 mm, em madeira de pinus tratado em autoclave com CCA com acabamento de roda-teto. Sanitários e Lavabo.</t>
  </si>
  <si>
    <t>1.5</t>
  </si>
  <si>
    <t>Retirada de Azulejo</t>
  </si>
  <si>
    <t>Retirada de Revestimento Externo</t>
  </si>
  <si>
    <t>PISOS, ASSOALHOS, RODAPÉS e  SOLEIRAS</t>
  </si>
  <si>
    <t>Todos os ambientes deverão seguir paginação conforme Planta de Piso desenho  PA-004</t>
  </si>
  <si>
    <t>Piso em  pedra miracema  , tamanho 11,5 x 23 cm, espessura de 1,5 cm para revestimento da calçada / escada / acabamento vala de drenagem</t>
  </si>
  <si>
    <t>Barrado em pedra miracema , tamanho 11,5 x 23 cm com 1,5 cm de espessura, ao redor de toda edificação (área externa) conforme elevações PA007.</t>
  </si>
  <si>
    <t>Retirada de Rodapé</t>
  </si>
  <si>
    <t>Rodapé em pedra miracema,tamanho 11,5 x 23 cm, espessura 1,5cm para varandas</t>
  </si>
  <si>
    <t> 440347</t>
  </si>
  <si>
    <t>Torneira de parede para pia com bica móvel e arejador, em latão fundido cromado</t>
  </si>
  <si>
    <t>Torneira de mesa para lavatório compacta, acionamento hidromecânico, em latão cromado, DN= 1/2´</t>
  </si>
  <si>
    <t>Cabide simples de metal cromado de 1 ° qualidade com canopla / parafusado, tipo suporte p/ pendurar 2 cozinha, 3 cada sanitário e 2 lavabo</t>
  </si>
  <si>
    <t>Espelho cristal de 1 ° qualidade,  espessura 4mm  medindo 0,90 m (largura) x 1,00m (altura) com moldura em aluminio anodizado alto brilho fixação com parafusos (pré-furação) e suportes em nylon para Banheiro 1.</t>
  </si>
  <si>
    <t>Espelho cristal de 1 ° qualidade,  espessura 4mm  medindo 1,00 m (largura) x 1,00m (altura) com moldura em aluminio anodizado alto brilho fixação com parafusos (pré-furação) e suportes em nylon para Banheiro 2.</t>
  </si>
  <si>
    <t>Espelho cristal de 1 ° qualidad, espessura 4mm  medindo 1,50 m (largura) x 1,00 m (altura) com moldura em aluminio anodizado alto brilho fixação com parafusos (pré-furação) e suportes em nylon para Lavabo.</t>
  </si>
  <si>
    <t>4.3.6</t>
  </si>
  <si>
    <t xml:space="preserve">Prateleiras e Tampo dos armários em ardósia polida cinza espessura 3cm, engastadas 2 cm na parede ou apoiadas em barras metálicas dobradas em “L” ou paredes de tijolo revestido </t>
  </si>
  <si>
    <t>Retirada de todas as prateleiras</t>
  </si>
  <si>
    <t>4.5</t>
  </si>
  <si>
    <t>Armário 1</t>
  </si>
  <si>
    <t>Prateleiras medindo 2,20m x 0,60m (duas peças)</t>
  </si>
  <si>
    <t>Prateleira medindo 2,20m x 0,65m</t>
  </si>
  <si>
    <t>Tampo medindo 2,30m x 0,67m</t>
  </si>
  <si>
    <t>Armário 2</t>
  </si>
  <si>
    <t>Prateleiras medindo 2,10m x 0,60m (duas peças)</t>
  </si>
  <si>
    <t>Prateleira medindo 2,10m x 0,65m</t>
  </si>
  <si>
    <t>Tampo medindo 2,20m x 0,67m</t>
  </si>
  <si>
    <t>Armário 3</t>
  </si>
  <si>
    <t xml:space="preserve">Prateleiras medindo 1,80m x 0,60m (duas peças) </t>
  </si>
  <si>
    <t xml:space="preserve">Prateleira medindo 1,80m x 0,65m </t>
  </si>
  <si>
    <t xml:space="preserve">Tampo medindo 1,90m x 0,67m </t>
  </si>
  <si>
    <t>Armário 4</t>
  </si>
  <si>
    <t>Prateleiras medindo 1,47m x 0,60m (seis peças)</t>
  </si>
  <si>
    <t>Prateleira medindo 1,47m x 0,65m (duas peças)</t>
  </si>
  <si>
    <t>Tampo medindo 1,69m x 0,65m</t>
  </si>
  <si>
    <t>Tampo medindo 1,60m x 0,65m</t>
  </si>
  <si>
    <t>Armário 5</t>
  </si>
  <si>
    <t>Prateleiras medindo 1,00m x 0,60m (seis peças)</t>
  </si>
  <si>
    <t>Prateleira medindo 1,10m x 0,60m (tres peças)</t>
  </si>
  <si>
    <t>Tampo medindo 1,18m x 0,72m</t>
  </si>
  <si>
    <t>Tampo medindo 1,03m x 0,72m</t>
  </si>
  <si>
    <t>Tampo medindo 1,23m x 0,72m</t>
  </si>
  <si>
    <t>Armário 6</t>
  </si>
  <si>
    <t>Prateleiras medindo 1,60m x 0,54m (tres peças)</t>
  </si>
  <si>
    <t>Tampo medindo 1,80m x 0,61m</t>
  </si>
  <si>
    <t>Armário 7</t>
  </si>
  <si>
    <t>Prateleiras medindo 1,70m x 0,60m (tres peças)</t>
  </si>
  <si>
    <t>Tampo medindo 1,95m x 0,77m</t>
  </si>
  <si>
    <t xml:space="preserve">Prateleiras sob bancadas em ardósia polida cinza espessura 3cm, engastadas 2 cm na parede ou apoiadas em barras metálicas dobradas em “L” ou paredes de tijolo revestido </t>
  </si>
  <si>
    <t>Sob bancada 1</t>
  </si>
  <si>
    <t>Prateleira medindo 1,10m x 0,50m com uma mão francesa</t>
  </si>
  <si>
    <t>Sob bancada 2</t>
  </si>
  <si>
    <t>Prateleira medindo 1,30m x 0,50m abaixo do sifão</t>
  </si>
  <si>
    <t>Sob bancada 3</t>
  </si>
  <si>
    <t>Prateleira medindo 1,65m x 0,50m</t>
  </si>
  <si>
    <t>Sob bancada 4</t>
  </si>
  <si>
    <t>Prateleira medindo 1,05m x 0,50m abaixo do sifão com mão francesa</t>
  </si>
  <si>
    <t>Sob bancada 5</t>
  </si>
  <si>
    <t>Prateleira medindo 2,20m x 0,50m com mão francesa no meio</t>
  </si>
  <si>
    <t>Sob bancada 6</t>
  </si>
  <si>
    <t>Prateleira medindo 1,00m x 0,50m</t>
  </si>
  <si>
    <t>Prateleira medindo 0,70m x 0,50m</t>
  </si>
  <si>
    <t>Sob bancada 7</t>
  </si>
  <si>
    <t>Prateleira medindo 1,35m x 0,50m</t>
  </si>
  <si>
    <t>Sob bancada 9</t>
  </si>
  <si>
    <t>Prateleira medindo 1,05m x 0,50m abaixo do sifão</t>
  </si>
  <si>
    <t>Sob bancada 10</t>
  </si>
  <si>
    <t>Prateleira medindo 0,85m x 0,50m abaixo do sifão</t>
  </si>
  <si>
    <t>Gabinetes sob bancadas com estrutra em madeira maciça formando o requadro</t>
  </si>
  <si>
    <t>Retirada de Gabinetes</t>
  </si>
  <si>
    <t>m2</t>
  </si>
  <si>
    <t xml:space="preserve">Gabinete sob bancada 1 - Requadro em madeira revestido em laminado melamínico na cor verde egeo e  porta revestida com laminado melamínico em ambos os lados medindo 0,55m x 0,75m </t>
  </si>
  <si>
    <t xml:space="preserve">Gabinete sob bancada 2 - Requadro em madeira revestido em laminado melamínico na cor verde egeo e  portas revestidas com laminado melamínico em ambos os lados medindo 1,30m x 0,75m </t>
  </si>
  <si>
    <t xml:space="preserve">Gabinete sob bancada 3 - Requadro em madeira revestido em laminado melamínico na cor verde egeo e  portas revestidas com laminado melamínico em ambos os lados medindo 1,00m x 0,75m </t>
  </si>
  <si>
    <t xml:space="preserve">Gabinete sob bancada 4 - Requadro em madeira revestido em laminado melamínico na cor verde egeo e  portas revestidas com laminado melamínico em ambos os lados medindo 1,10m x 0,75m </t>
  </si>
  <si>
    <t xml:space="preserve">Gabinete sob bancada 5 - Requadro em madeira revestido em laminado melamínico na cor verde egeo e  portas revestidas com laminado melamínico em ambos os lados medindo 2,15m x 0,75m </t>
  </si>
  <si>
    <t>Gabinetes sob bancada 6 - Requadro em madeira revestido em laminado melamínico na cor verde egeo e  portas revestidas com laminado melamínico em ambos os lados medindo 1,00m x 0,75m e 0,70m x 0,75m   PORTAS DE CORRER</t>
  </si>
  <si>
    <t>Gabinete sob bancada 7 - Requadro em madeira revestido em laminado melamínico na cor verde egeo e  portas revestidas com laminado melamínico em ambos os lados medindo 1,35m x 0,75m  PORTAS DE CORRER</t>
  </si>
  <si>
    <t xml:space="preserve">Gabinete sob bancada 9 - Requadro em madeira revestido em laminado melamínico na cor verde egeo e  portas revestidas com laminado melamínico em ambos os lados medindo 1,05m x 0,75m </t>
  </si>
  <si>
    <t xml:space="preserve">Gabinete sob bancada 10 - Requadro em madeira revestido em laminado melamínico na cor verde egeo e  portas revestidas com laminado melamínico em ambos os lados medindo 0,85m x 0,75m </t>
  </si>
  <si>
    <t>Gaveteiros com 5 gavetas revestido em laminado melamínico na cor verde egeo com corrediças de 1ª qualidade, gavetas resvestidas internamente com o mesmo laminado podendo ser na cor branca medindo 0,45m x 0,75m duas peças</t>
  </si>
  <si>
    <t>Armários com estrutra em madeira maciça formando o requadro com as paredes, piso de ardósia e tampo de ardósia. Desenhos PA-012 a PA-018</t>
  </si>
  <si>
    <t>Retirarada de todas as portas de armários</t>
  </si>
  <si>
    <t>Abrigos Externos elevados em alvenaria de tijolo aparente e tampo  granito cinza polido fechados com requadro de madeira maciça e portas venezianas.</t>
  </si>
  <si>
    <t>Tinta látex antimofo em massa, inclusive preparo</t>
  </si>
  <si>
    <t> 220101</t>
  </si>
  <si>
    <t>Forro em tábuas aparelhadas macho e fêmea de pinus</t>
  </si>
  <si>
    <t> 142504</t>
  </si>
  <si>
    <t>Alvenaria em bloco de vidro com armação</t>
  </si>
  <si>
    <t> 230203</t>
  </si>
  <si>
    <t>Porta macho e fêmea com batente de madeira - 72 x 210 cm, parte inferior c/ veneziana</t>
  </si>
  <si>
    <t>Cobertura</t>
  </si>
  <si>
    <t>Cupinicida aplicado em duas demãos nas peças de madeiras não tratadas (janelas e portas) e nos entalhes das peças tratadas de eucalipto.</t>
  </si>
  <si>
    <t>Aplicação de verniz sintético marítimo no forro de madeira em pinus tratado, incluindo limpeza, preparo da superfície, aplicação do verniz em três demãos, sendo a primeiracomo fundo selante, as demais coonforme especificações do fabricante</t>
  </si>
  <si>
    <t>Aplicação de Stain impregnante tingido, na cor castanheira, duas demãos a pincel, p/ estruturas de madeira aparente, caibros, terças, vigas, pilares, portas, janelas e guarda corpo.</t>
  </si>
  <si>
    <t>Pintura com stain em Janelas, portas, batentes e guarnições</t>
  </si>
  <si>
    <t>Pintura com stain p/ estruturas de madeira aparente, ripas, caibros, terças, vigas, pilares e guarda corpo.</t>
  </si>
  <si>
    <t>Hidrofugante resina a base de água, para superficie de tijolo de barro aparente duas demãos.</t>
  </si>
  <si>
    <t>Hidrofugante resina a base de água, do tipo "aquela"  ou similar para superficie de telhas cerâmicas - aplicação sob imersão total</t>
  </si>
  <si>
    <t>Resina de base acrílica,  para superficie de pedra - piso ardósia e miracema, rodapés e barrado</t>
  </si>
  <si>
    <t>Limpeza complementar e especial de vidros</t>
  </si>
  <si>
    <t>Limpeza final da obra</t>
  </si>
  <si>
    <t>Ponto para rádio</t>
  </si>
  <si>
    <t>Sistema Fotovoltaico de Geração de Energia</t>
  </si>
  <si>
    <t>Valor R$</t>
  </si>
  <si>
    <t>Percentual</t>
  </si>
  <si>
    <t>Sistema Hidráulico</t>
  </si>
  <si>
    <t>Readequação do sistema de água quente e troca de encaminhamento de tubulação</t>
  </si>
  <si>
    <t>Manta geotêxtil com resistência à tração longitudinal de 10kN/m e transversal de 9kN/m</t>
  </si>
  <si>
    <t>Gerador fotovoltaico 3.000Wp composto de: - 12 módulos solares 250Wp - 01 inversor 48vcc/ 120vca 4000W - 1 controlador de carga  24V/80A - 25 baterias estacionárias capac. 220 Ah/12V cada.</t>
  </si>
  <si>
    <t>Grupo Gerador Diesel</t>
  </si>
  <si>
    <t>Gerador monofásico 10 KVA, 127/220V, diesel, com catalisador, silenciador, carenado, refrigeração líquida, cos f 0,8, tanque de combustível com 26l, com capacidade de 7h trabalho contínuo, automação com sistema de gerador fotovoltaico e sistema de partida com bateria</t>
  </si>
  <si>
    <t>Fornecimento de sistema  a gás para cozinha</t>
  </si>
  <si>
    <t>Caixa de passagem em concreto 20x20x20 com tampa em ferro fundido</t>
  </si>
  <si>
    <t> 390216</t>
  </si>
  <si>
    <t>Cabo de cobre de 2,5 mm², isolamento 750 V - isolação em PVC 70°C</t>
  </si>
  <si>
    <t>Cordoalha de aço galvanizado, diâmetro de 1/8´ e acessórios para fixação de luminárias</t>
  </si>
  <si>
    <t>Elétrica/Telefonia</t>
  </si>
  <si>
    <t> 371360</t>
  </si>
  <si>
    <t>Disjuntor termomagnético, unipolar 127/220 V, corrente de 10 A até 30 A</t>
  </si>
  <si>
    <t> 371362</t>
  </si>
  <si>
    <t>Disjuntor termomagnético, unipolar 127/220 V, corrente de 60 A até 70 A</t>
  </si>
  <si>
    <t> 372008</t>
  </si>
  <si>
    <t>Barra de neutro e/ou terra</t>
  </si>
  <si>
    <t> 420531</t>
  </si>
  <si>
    <t>Caixa de inspeção do terra cilíndrica em PVC rígido, diâmetro de 300 mm - h= 250 mm</t>
  </si>
  <si>
    <t> 420520</t>
  </si>
  <si>
    <t>Haste de aterramento de 5/8´ x 2,40 m</t>
  </si>
  <si>
    <t> 420516</t>
  </si>
  <si>
    <t>Conector olhal cabo/haste de 5/8´</t>
  </si>
  <si>
    <t> 420530</t>
  </si>
  <si>
    <t>Tampa para caixa de inspeção cilíndrica, aço galvanizado</t>
  </si>
  <si>
    <t> 390404</t>
  </si>
  <si>
    <t>Cabo de cobre nu, têmpera mole, classe 2, de 10 mm²</t>
  </si>
  <si>
    <t>1.8</t>
  </si>
  <si>
    <t>1.9</t>
  </si>
  <si>
    <t>1.10</t>
  </si>
  <si>
    <t>4.6</t>
  </si>
  <si>
    <t>4.7</t>
  </si>
  <si>
    <t>4.8</t>
  </si>
  <si>
    <t>4.9</t>
  </si>
  <si>
    <t>4.10</t>
  </si>
  <si>
    <t>2.9</t>
  </si>
  <si>
    <t>2.10</t>
  </si>
  <si>
    <t>Instalação infra-estrutura para ponto do rádio existente - tubulação - cabo RF - instalação e torre metálica treliçada com 6m de altura e estaiada</t>
  </si>
  <si>
    <t>Entrada de Energia Elétrica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</si>
  <si>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</si>
  <si>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</si>
  <si>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</si>
  <si>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</si>
  <si>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</si>
  <si>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</si>
  <si>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</si>
  <si>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</si>
  <si>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</si>
  <si>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</si>
  <si>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</si>
  <si>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</si>
  <si>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</si>
  <si>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</si>
  <si>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</si>
  <si>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</si>
  <si>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2.11</t>
  </si>
  <si>
    <t>2.12</t>
  </si>
  <si>
    <t>2.13</t>
  </si>
  <si>
    <t>2.14</t>
  </si>
  <si>
    <t>2.15</t>
  </si>
  <si>
    <t>Meses</t>
  </si>
  <si>
    <t>01</t>
  </si>
  <si>
    <t>02</t>
  </si>
  <si>
    <t>03</t>
  </si>
  <si>
    <t> 372403</t>
  </si>
  <si>
    <t>Supressor de surto monofásico, Fase-Terra, In &gt; ou = 20 kA, Imax. de surto de 65 até 80 kA</t>
  </si>
  <si>
    <t>2.16</t>
  </si>
  <si>
    <t> 110309</t>
  </si>
  <si>
    <t>Concreto preparado no local, fck = 20,0 MPa</t>
  </si>
  <si>
    <t> 111604</t>
  </si>
  <si>
    <t>Lançamento e adensamento de concreto ou massa em fundação</t>
  </si>
  <si>
    <t> 100104</t>
  </si>
  <si>
    <t>Armadura em barra de aço CA-50 (A ou B) fyk= 500 MPa</t>
  </si>
  <si>
    <t> 090103</t>
  </si>
  <si>
    <t> 140203</t>
  </si>
  <si>
    <t> 232016</t>
  </si>
  <si>
    <t> 232010</t>
  </si>
  <si>
    <t> 280113</t>
  </si>
  <si>
    <t> 232012</t>
  </si>
  <si>
    <t>Hidrorrepelente incolor para fachada à base de silano-siloxano oligomérico disperso em água</t>
  </si>
  <si>
    <t>Retirada de Revestimento externo</t>
  </si>
  <si>
    <t>030404</t>
  </si>
  <si>
    <t>3.17</t>
  </si>
  <si>
    <t>3.18</t>
  </si>
  <si>
    <t>3.19</t>
  </si>
  <si>
    <t>3.20</t>
  </si>
  <si>
    <t>7.</t>
  </si>
  <si>
    <t>7.1.1</t>
  </si>
  <si>
    <t>7.1.2</t>
  </si>
  <si>
    <t>8.3</t>
  </si>
  <si>
    <t>8.4</t>
  </si>
  <si>
    <t>8.4.1</t>
  </si>
  <si>
    <t>8.4.2</t>
  </si>
  <si>
    <t>8.4.3</t>
  </si>
  <si>
    <t>8.4.4</t>
  </si>
  <si>
    <t>8.5</t>
  </si>
  <si>
    <t>8.6</t>
  </si>
  <si>
    <t>8.7</t>
  </si>
  <si>
    <t>8.8</t>
  </si>
  <si>
    <t>Pavimentação rampa de acesso às edificações</t>
  </si>
  <si>
    <t> 540434</t>
  </si>
  <si>
    <t>Pavimentação em lajota de concreto 35 MPa, espessura 6 cm, tipos: raquete, retangular, sextavado e 16 faces, com rejunte em areia</t>
  </si>
  <si>
    <t> 461234</t>
  </si>
  <si>
    <t>Meio tubo de concreto, DN= 200mm</t>
  </si>
  <si>
    <t>Sistema de desinfecção e Filtragem</t>
  </si>
  <si>
    <t>11.1</t>
  </si>
  <si>
    <t> 442031</t>
  </si>
  <si>
    <t>Filtro de pressão em ABS, para 360 l/h, retrolavalem, com registros e acessórios</t>
  </si>
  <si>
    <t>Dosador de cloro, em plástico, com capacidade para 5m³/h, utilização de pastilhas de cloro e acessórios</t>
  </si>
  <si>
    <t>11.2</t>
  </si>
  <si>
    <t>11.3</t>
  </si>
  <si>
    <t> 431030</t>
  </si>
  <si>
    <t>11.4</t>
  </si>
  <si>
    <t>Caixa para automação de sistema de bombeamento de água e bóia de nível sensor</t>
  </si>
  <si>
    <t>Conjunto motor-bomba (centrífuga) 1/2 cv monoestágio, Hman= 12 a 20 mca, Q= 8,3 a 5,2 m³/h, caixa de proteção em alvenaria</t>
  </si>
  <si>
    <t>04</t>
  </si>
  <si>
    <t>05</t>
  </si>
  <si>
    <t>06</t>
  </si>
  <si>
    <t>Origem Item</t>
  </si>
  <si>
    <t>A</t>
  </si>
  <si>
    <t>R</t>
  </si>
  <si>
    <t>NE</t>
  </si>
  <si>
    <t>1.11</t>
  </si>
  <si>
    <t>Total Acrescentado</t>
  </si>
  <si>
    <t>Total de à Refazer</t>
  </si>
  <si>
    <t>Total de Não Executado</t>
  </si>
  <si>
    <t>Total Geral</t>
  </si>
  <si>
    <t>Total Geral + BDI</t>
  </si>
  <si>
    <t>1.3.1</t>
  </si>
  <si>
    <t>1.3.2</t>
  </si>
  <si>
    <t>Edificação</t>
  </si>
  <si>
    <t>Base de Proteção</t>
  </si>
  <si>
    <t>Alojamento</t>
  </si>
  <si>
    <t>Centro de Educação</t>
  </si>
  <si>
    <t>Demoliação</t>
  </si>
  <si>
    <t>Sistema Hidraulico/Esgotto</t>
  </si>
  <si>
    <t>Sistema de Incêndio</t>
  </si>
  <si>
    <t>Agua quente/Esgoto</t>
  </si>
  <si>
    <t>Torre cx Dágua</t>
  </si>
  <si>
    <t>Abrigo das baterias</t>
  </si>
</sst>
</file>

<file path=xl/styles.xml><?xml version="1.0" encoding="utf-8"?>
<styleSheet xmlns="http://schemas.openxmlformats.org/spreadsheetml/2006/main">
  <numFmts count="3">
    <numFmt numFmtId="164" formatCode="_ * #,##0.00_)\ _R_$_ ;_ * \(#,##0.00\)\ _R_$_ ;_ * &quot;-&quot;??_)\ _R_$_ ;_ @_ "/>
    <numFmt numFmtId="165" formatCode="0.0"/>
    <numFmt numFmtId="166" formatCode="0.0%"/>
  </numFmts>
  <fonts count="3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Ecofont Vera Sans"/>
      <family val="2"/>
    </font>
    <font>
      <sz val="10"/>
      <name val="Ecofont Vera Sans"/>
      <family val="2"/>
    </font>
    <font>
      <sz val="10"/>
      <color indexed="10"/>
      <name val="Ecofont Vera Sans"/>
      <family val="2"/>
    </font>
    <font>
      <sz val="10"/>
      <color rgb="FF000000"/>
      <name val="Ecofont Vera Sans"/>
      <family val="2"/>
    </font>
    <font>
      <vertAlign val="superscript"/>
      <sz val="10"/>
      <name val="Ecofont Vera Sans"/>
      <family val="2"/>
    </font>
    <font>
      <b/>
      <sz val="10"/>
      <color indexed="10"/>
      <name val="Ecofont Vera Sans"/>
      <family val="2"/>
    </font>
    <font>
      <u/>
      <sz val="10"/>
      <color indexed="10"/>
      <name val="Ecofont Vera Sans"/>
      <family val="2"/>
    </font>
    <font>
      <sz val="10"/>
      <color indexed="17"/>
      <name val="Ecofont Vera Sans"/>
      <family val="2"/>
    </font>
    <font>
      <sz val="10"/>
      <color theme="1"/>
      <name val="Ecofont Vera Sans"/>
      <family val="2"/>
    </font>
    <font>
      <sz val="10"/>
      <color rgb="FFFF0000"/>
      <name val="Ecofont Vera Sans"/>
      <family val="2"/>
    </font>
    <font>
      <sz val="10"/>
      <color indexed="8"/>
      <name val="Ecofont Vera Sans"/>
      <family val="2"/>
    </font>
    <font>
      <b/>
      <sz val="12"/>
      <name val="Ecofont Vera Sans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3" fillId="32" borderId="4" applyNumberFormat="0" applyFont="0" applyAlignment="0" applyProtection="0"/>
    <xf numFmtId="9" fontId="1" fillId="0" borderId="0" applyFont="0" applyFill="0" applyBorder="0" applyAlignment="0" applyProtection="0"/>
    <xf numFmtId="0" fontId="13" fillId="21" borderId="5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478">
    <xf numFmtId="0" fontId="0" fillId="0" borderId="0" xfId="0"/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5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center" vertical="center" wrapText="1"/>
    </xf>
    <xf numFmtId="4" fontId="22" fillId="0" borderId="17" xfId="5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4" fontId="21" fillId="0" borderId="11" xfId="5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1" xfId="5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left" vertical="center" wrapText="1"/>
    </xf>
    <xf numFmtId="2" fontId="22" fillId="0" borderId="11" xfId="37" applyNumberFormat="1" applyFont="1" applyFill="1" applyBorder="1" applyAlignment="1" applyProtection="1">
      <alignment horizontal="left" vertical="center" wrapText="1"/>
    </xf>
    <xf numFmtId="2" fontId="22" fillId="0" borderId="11" xfId="37" applyNumberFormat="1" applyFont="1" applyFill="1" applyBorder="1" applyAlignment="1">
      <alignment horizontal="center" vertical="center" wrapText="1"/>
    </xf>
    <xf numFmtId="4" fontId="22" fillId="0" borderId="11" xfId="37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4" fontId="21" fillId="0" borderId="0" xfId="50" applyNumberFormat="1" applyFont="1" applyFill="1" applyBorder="1" applyAlignment="1">
      <alignment horizontal="right" vertical="center" wrapText="1"/>
    </xf>
    <xf numFmtId="4" fontId="22" fillId="0" borderId="11" xfId="5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4" fontId="28" fillId="0" borderId="11" xfId="50" applyNumberFormat="1" applyFont="1" applyFill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37" applyFont="1" applyFill="1" applyBorder="1" applyAlignment="1" applyProtection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0" fontId="22" fillId="0" borderId="11" xfId="37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5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65" fontId="22" fillId="0" borderId="11" xfId="3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 wrapText="1"/>
    </xf>
    <xf numFmtId="4" fontId="22" fillId="0" borderId="17" xfId="41" applyNumberFormat="1" applyFont="1" applyFill="1" applyBorder="1" applyAlignment="1">
      <alignment vertical="center" wrapText="1"/>
    </xf>
    <xf numFmtId="164" fontId="22" fillId="0" borderId="17" xfId="50" applyNumberFormat="1" applyFont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4" fontId="22" fillId="0" borderId="16" xfId="50" applyNumberFormat="1" applyFont="1" applyFill="1" applyBorder="1" applyAlignment="1">
      <alignment horizontal="right" vertical="center" wrapText="1"/>
    </xf>
    <xf numFmtId="4" fontId="22" fillId="0" borderId="16" xfId="50" applyNumberFormat="1" applyFont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vertical="center" wrapText="1"/>
    </xf>
    <xf numFmtId="4" fontId="22" fillId="0" borderId="27" xfId="50" applyNumberFormat="1" applyFont="1" applyFill="1" applyBorder="1" applyAlignment="1">
      <alignment horizontal="right" vertical="center" wrapText="1"/>
    </xf>
    <xf numFmtId="4" fontId="22" fillId="33" borderId="11" xfId="5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2" fillId="0" borderId="12" xfId="50" applyNumberFormat="1" applyFont="1" applyFill="1" applyBorder="1" applyAlignment="1">
      <alignment horizontal="right" vertical="center" wrapText="1"/>
    </xf>
    <xf numFmtId="4" fontId="22" fillId="0" borderId="32" xfId="50" applyNumberFormat="1" applyFont="1" applyFill="1" applyBorder="1" applyAlignment="1">
      <alignment horizontal="right" vertical="center" wrapText="1"/>
    </xf>
    <xf numFmtId="4" fontId="21" fillId="35" borderId="12" xfId="50" applyNumberFormat="1" applyFont="1" applyFill="1" applyBorder="1" applyAlignment="1">
      <alignment horizontal="right" vertical="center" wrapText="1"/>
    </xf>
    <xf numFmtId="4" fontId="21" fillId="0" borderId="32" xfId="50" applyNumberFormat="1" applyFont="1" applyFill="1" applyBorder="1" applyAlignment="1">
      <alignment horizontal="right" vertical="center" wrapText="1"/>
    </xf>
    <xf numFmtId="4" fontId="22" fillId="0" borderId="12" xfId="50" applyNumberFormat="1" applyFont="1" applyBorder="1" applyAlignment="1">
      <alignment horizontal="right" vertical="center" wrapText="1"/>
    </xf>
    <xf numFmtId="2" fontId="21" fillId="0" borderId="12" xfId="0" applyNumberFormat="1" applyFont="1" applyBorder="1" applyAlignment="1">
      <alignment horizontal="right" vertical="center" wrapText="1"/>
    </xf>
    <xf numFmtId="0" fontId="21" fillId="33" borderId="18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 wrapText="1"/>
    </xf>
    <xf numFmtId="0" fontId="21" fillId="33" borderId="32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164" fontId="22" fillId="0" borderId="16" xfId="50" applyFont="1" applyBorder="1" applyAlignment="1">
      <alignment horizontal="center" vertical="center" wrapText="1"/>
    </xf>
    <xf numFmtId="164" fontId="22" fillId="0" borderId="33" xfId="50" applyFont="1" applyBorder="1" applyAlignment="1">
      <alignment horizontal="center" vertical="center" wrapText="1"/>
    </xf>
    <xf numFmtId="164" fontId="22" fillId="0" borderId="32" xfId="5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164" fontId="29" fillId="0" borderId="11" xfId="50" applyFont="1" applyBorder="1" applyAlignment="1">
      <alignment horizontal="center" vertical="center" wrapText="1"/>
    </xf>
    <xf numFmtId="164" fontId="29" fillId="0" borderId="16" xfId="50" applyFont="1" applyBorder="1" applyAlignment="1">
      <alignment horizontal="center" vertical="center" wrapText="1"/>
    </xf>
    <xf numFmtId="164" fontId="22" fillId="0" borderId="12" xfId="50" applyFont="1" applyBorder="1" applyAlignment="1">
      <alignment horizontal="center" vertical="center" wrapText="1"/>
    </xf>
    <xf numFmtId="0" fontId="22" fillId="0" borderId="11" xfId="0" quotePrefix="1" applyFont="1" applyFill="1" applyBorder="1" applyAlignment="1">
      <alignment horizontal="center" vertical="center" wrapText="1"/>
    </xf>
    <xf numFmtId="2" fontId="22" fillId="0" borderId="16" xfId="37" applyNumberFormat="1" applyFont="1" applyFill="1" applyBorder="1" applyAlignment="1" applyProtection="1">
      <alignment horizontal="left" vertical="center" wrapText="1"/>
    </xf>
    <xf numFmtId="2" fontId="22" fillId="0" borderId="14" xfId="37" applyNumberFormat="1" applyFont="1" applyFill="1" applyBorder="1" applyAlignment="1">
      <alignment horizontal="center" vertical="center" wrapText="1"/>
    </xf>
    <xf numFmtId="4" fontId="22" fillId="0" borderId="14" xfId="37" applyNumberFormat="1" applyFont="1" applyFill="1" applyBorder="1" applyAlignment="1">
      <alignment horizontal="right" vertical="center" wrapText="1"/>
    </xf>
    <xf numFmtId="4" fontId="22" fillId="0" borderId="27" xfId="37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wrapText="1"/>
    </xf>
    <xf numFmtId="4" fontId="22" fillId="0" borderId="33" xfId="37" applyNumberFormat="1" applyFont="1" applyFill="1" applyBorder="1" applyAlignment="1">
      <alignment horizontal="center" vertical="center" wrapText="1"/>
    </xf>
    <xf numFmtId="4" fontId="22" fillId="0" borderId="11" xfId="37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2" fillId="0" borderId="16" xfId="50" applyNumberFormat="1" applyFont="1" applyFill="1" applyBorder="1" applyAlignment="1">
      <alignment horizontal="center" vertical="center" wrapText="1"/>
    </xf>
    <xf numFmtId="4" fontId="22" fillId="0" borderId="15" xfId="50" applyNumberFormat="1" applyFont="1" applyFill="1" applyBorder="1" applyAlignment="1">
      <alignment horizontal="right" vertical="center" wrapText="1"/>
    </xf>
    <xf numFmtId="4" fontId="22" fillId="0" borderId="35" xfId="50" applyNumberFormat="1" applyFont="1" applyFill="1" applyBorder="1" applyAlignment="1">
      <alignment horizontal="right" vertical="center" wrapText="1"/>
    </xf>
    <xf numFmtId="164" fontId="22" fillId="0" borderId="15" xfId="50" applyFont="1" applyBorder="1" applyAlignment="1">
      <alignment horizontal="center" vertical="center" wrapText="1"/>
    </xf>
    <xf numFmtId="164" fontId="22" fillId="0" borderId="35" xfId="5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64" fontId="22" fillId="0" borderId="0" xfId="5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1" fillId="34" borderId="38" xfId="50" applyNumberFormat="1" applyFont="1" applyFill="1" applyBorder="1" applyAlignment="1">
      <alignment horizontal="right" vertical="center" wrapText="1"/>
    </xf>
    <xf numFmtId="4" fontId="21" fillId="34" borderId="36" xfId="50" applyNumberFormat="1" applyFont="1" applyFill="1" applyBorder="1" applyAlignment="1">
      <alignment horizontal="right" vertical="center" wrapText="1"/>
    </xf>
    <xf numFmtId="4" fontId="21" fillId="34" borderId="39" xfId="5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4" fontId="22" fillId="0" borderId="11" xfId="41" applyNumberFormat="1" applyFont="1" applyFill="1" applyBorder="1" applyAlignment="1">
      <alignment vertical="center" wrapText="1"/>
    </xf>
    <xf numFmtId="0" fontId="24" fillId="0" borderId="11" xfId="32" applyFont="1" applyFill="1" applyBorder="1" applyAlignment="1">
      <alignment vertical="center" wrapText="1"/>
    </xf>
    <xf numFmtId="0" fontId="24" fillId="0" borderId="16" xfId="32" applyFont="1" applyFill="1" applyBorder="1" applyAlignment="1">
      <alignment vertical="center" wrapText="1"/>
    </xf>
    <xf numFmtId="4" fontId="22" fillId="0" borderId="16" xfId="41" applyNumberFormat="1" applyFont="1" applyFill="1" applyBorder="1" applyAlignment="1">
      <alignment vertical="center" wrapText="1"/>
    </xf>
    <xf numFmtId="4" fontId="22" fillId="0" borderId="11" xfId="50" applyNumberFormat="1" applyFont="1" applyFill="1" applyBorder="1" applyAlignment="1">
      <alignment horizontal="right" vertical="center"/>
    </xf>
    <xf numFmtId="0" fontId="22" fillId="0" borderId="10" xfId="37" applyFont="1" applyFill="1" applyBorder="1" applyAlignment="1" applyProtection="1">
      <alignment horizontal="center" vertical="center" wrapText="1"/>
    </xf>
    <xf numFmtId="0" fontId="22" fillId="0" borderId="11" xfId="37" applyFont="1" applyFill="1" applyBorder="1" applyAlignment="1">
      <alignment horizontal="center" vertical="center" wrapText="1"/>
    </xf>
    <xf numFmtId="0" fontId="22" fillId="0" borderId="11" xfId="37" applyFont="1" applyFill="1" applyBorder="1" applyAlignment="1" applyProtection="1">
      <alignment horizontal="left" vertical="center" wrapText="1"/>
    </xf>
    <xf numFmtId="39" fontId="22" fillId="0" borderId="11" xfId="37" applyNumberFormat="1" applyFont="1" applyFill="1" applyBorder="1" applyAlignment="1">
      <alignment horizontal="center" vertical="center" wrapText="1"/>
    </xf>
    <xf numFmtId="2" fontId="22" fillId="0" borderId="11" xfId="37" quotePrefix="1" applyNumberFormat="1" applyFont="1" applyFill="1" applyBorder="1" applyAlignment="1" applyProtection="1">
      <alignment horizontal="right" vertical="center" wrapText="1"/>
    </xf>
    <xf numFmtId="2" fontId="22" fillId="0" borderId="16" xfId="37" quotePrefix="1" applyNumberFormat="1" applyFont="1" applyFill="1" applyBorder="1" applyAlignment="1" applyProtection="1">
      <alignment horizontal="right" vertical="center" wrapText="1"/>
    </xf>
    <xf numFmtId="4" fontId="22" fillId="0" borderId="12" xfId="37" applyNumberFormat="1" applyFont="1" applyFill="1" applyBorder="1" applyAlignment="1" applyProtection="1">
      <alignment horizontal="right" vertical="center" wrapText="1"/>
    </xf>
    <xf numFmtId="0" fontId="22" fillId="0" borderId="10" xfId="37" applyFont="1" applyFill="1" applyBorder="1" applyAlignment="1">
      <alignment horizontal="center" vertical="center" wrapText="1"/>
    </xf>
    <xf numFmtId="39" fontId="22" fillId="0" borderId="11" xfId="37" applyNumberFormat="1" applyFont="1" applyFill="1" applyBorder="1" applyAlignment="1" applyProtection="1">
      <alignment horizontal="right" vertical="center" wrapText="1"/>
    </xf>
    <xf numFmtId="4" fontId="22" fillId="0" borderId="11" xfId="37" quotePrefix="1" applyNumberFormat="1" applyFont="1" applyFill="1" applyBorder="1" applyAlignment="1" applyProtection="1">
      <alignment horizontal="right" vertical="center" wrapText="1"/>
    </xf>
    <xf numFmtId="4" fontId="22" fillId="0" borderId="16" xfId="37" quotePrefix="1" applyNumberFormat="1" applyFont="1" applyFill="1" applyBorder="1" applyAlignment="1" applyProtection="1">
      <alignment horizontal="right" vertical="center" wrapText="1"/>
    </xf>
    <xf numFmtId="0" fontId="22" fillId="0" borderId="11" xfId="37" applyFont="1" applyFill="1" applyBorder="1" applyAlignment="1">
      <alignment vertical="center"/>
    </xf>
    <xf numFmtId="0" fontId="22" fillId="0" borderId="11" xfId="37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22" fillId="0" borderId="11" xfId="0" quotePrefix="1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9" fontId="22" fillId="0" borderId="11" xfId="39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quotePrefix="1" applyFont="1" applyFill="1" applyBorder="1" applyAlignment="1">
      <alignment horizontal="left" vertical="center" wrapText="1"/>
    </xf>
    <xf numFmtId="4" fontId="23" fillId="0" borderId="11" xfId="50" applyNumberFormat="1" applyFont="1" applyFill="1" applyBorder="1" applyAlignment="1">
      <alignment horizontal="right" vertical="center" wrapText="1"/>
    </xf>
    <xf numFmtId="4" fontId="23" fillId="0" borderId="16" xfId="50" applyNumberFormat="1" applyFont="1" applyFill="1" applyBorder="1" applyAlignment="1">
      <alignment horizontal="right" vertical="center" wrapText="1"/>
    </xf>
    <xf numFmtId="4" fontId="23" fillId="0" borderId="12" xfId="5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164" fontId="22" fillId="0" borderId="11" xfId="50" applyFont="1" applyBorder="1" applyAlignment="1">
      <alignment horizontal="center" vertical="center" wrapText="1"/>
    </xf>
    <xf numFmtId="164" fontId="22" fillId="0" borderId="11" xfId="50" applyFont="1" applyFill="1" applyBorder="1" applyAlignment="1">
      <alignment horizontal="center" vertical="center" wrapText="1"/>
    </xf>
    <xf numFmtId="39" fontId="22" fillId="0" borderId="16" xfId="37" applyNumberFormat="1" applyFont="1" applyFill="1" applyBorder="1" applyAlignment="1" applyProtection="1">
      <alignment horizontal="right" vertical="center" wrapText="1"/>
    </xf>
    <xf numFmtId="4" fontId="22" fillId="0" borderId="32" xfId="37" applyNumberFormat="1" applyFont="1" applyFill="1" applyBorder="1" applyAlignment="1" applyProtection="1">
      <alignment horizontal="right" vertical="center" wrapText="1"/>
    </xf>
    <xf numFmtId="39" fontId="22" fillId="0" borderId="14" xfId="37" applyNumberFormat="1" applyFont="1" applyFill="1" applyBorder="1" applyAlignment="1" applyProtection="1">
      <alignment horizontal="right" vertical="center" wrapText="1"/>
    </xf>
    <xf numFmtId="4" fontId="22" fillId="0" borderId="14" xfId="37" quotePrefix="1" applyNumberFormat="1" applyFont="1" applyFill="1" applyBorder="1" applyAlignment="1" applyProtection="1">
      <alignment horizontal="right" vertical="center" wrapText="1"/>
    </xf>
    <xf numFmtId="4" fontId="22" fillId="0" borderId="27" xfId="37" quotePrefix="1" applyNumberFormat="1" applyFont="1" applyFill="1" applyBorder="1" applyAlignment="1" applyProtection="1">
      <alignment horizontal="right" vertical="center" wrapText="1"/>
    </xf>
    <xf numFmtId="39" fontId="22" fillId="0" borderId="15" xfId="37" applyNumberFormat="1" applyFont="1" applyFill="1" applyBorder="1" applyAlignment="1" applyProtection="1">
      <alignment horizontal="right" vertical="center" wrapText="1"/>
    </xf>
    <xf numFmtId="4" fontId="22" fillId="0" borderId="15" xfId="37" quotePrefix="1" applyNumberFormat="1" applyFont="1" applyFill="1" applyBorder="1" applyAlignment="1" applyProtection="1">
      <alignment horizontal="right" vertical="center" wrapText="1"/>
    </xf>
    <xf numFmtId="4" fontId="22" fillId="0" borderId="35" xfId="37" quotePrefix="1" applyNumberFormat="1" applyFont="1" applyFill="1" applyBorder="1" applyAlignment="1" applyProtection="1">
      <alignment horizontal="right" vertical="center" wrapText="1"/>
    </xf>
    <xf numFmtId="0" fontId="29" fillId="0" borderId="33" xfId="0" applyFont="1" applyBorder="1" applyAlignment="1">
      <alignment vertical="center" wrapText="1"/>
    </xf>
    <xf numFmtId="0" fontId="29" fillId="0" borderId="40" xfId="0" applyFont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left" vertical="center" wrapText="1"/>
    </xf>
    <xf numFmtId="164" fontId="22" fillId="0" borderId="17" xfId="50" applyFont="1" applyFill="1" applyBorder="1" applyAlignment="1">
      <alignment horizontal="center" vertical="center" wrapText="1"/>
    </xf>
    <xf numFmtId="4" fontId="23" fillId="0" borderId="17" xfId="50" applyNumberFormat="1" applyFont="1" applyFill="1" applyBorder="1" applyAlignment="1">
      <alignment horizontal="right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164" fontId="22" fillId="35" borderId="17" xfId="50" applyFont="1" applyFill="1" applyBorder="1" applyAlignment="1">
      <alignment horizontal="center" vertical="center" wrapText="1"/>
    </xf>
    <xf numFmtId="4" fontId="22" fillId="35" borderId="17" xfId="50" applyNumberFormat="1" applyFont="1" applyFill="1" applyBorder="1" applyAlignment="1">
      <alignment horizontal="right" vertical="center" wrapText="1"/>
    </xf>
    <xf numFmtId="4" fontId="22" fillId="35" borderId="22" xfId="50" applyNumberFormat="1" applyFont="1" applyFill="1" applyBorder="1" applyAlignment="1">
      <alignment horizontal="right" vertical="center" wrapText="1"/>
    </xf>
    <xf numFmtId="4" fontId="22" fillId="35" borderId="12" xfId="50" applyNumberFormat="1" applyFont="1" applyFill="1" applyBorder="1" applyAlignment="1">
      <alignment horizontal="right" vertical="center" wrapText="1"/>
    </xf>
    <xf numFmtId="1" fontId="22" fillId="0" borderId="11" xfId="37" applyNumberFormat="1" applyFont="1" applyFill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left" wrapText="1"/>
    </xf>
    <xf numFmtId="164" fontId="22" fillId="0" borderId="17" xfId="50" applyFont="1" applyBorder="1" applyAlignment="1">
      <alignment horizontal="center" wrapText="1"/>
    </xf>
    <xf numFmtId="4" fontId="22" fillId="0" borderId="17" xfId="50" applyNumberFormat="1" applyFont="1" applyBorder="1" applyAlignment="1">
      <alignment horizontal="right" wrapText="1"/>
    </xf>
    <xf numFmtId="4" fontId="22" fillId="0" borderId="32" xfId="50" applyNumberFormat="1" applyFont="1" applyBorder="1" applyAlignment="1">
      <alignment horizontal="right" wrapText="1"/>
    </xf>
    <xf numFmtId="0" fontId="22" fillId="0" borderId="10" xfId="33" applyFont="1" applyFill="1" applyBorder="1" applyAlignment="1">
      <alignment horizontal="center" vertical="center" wrapText="1"/>
    </xf>
    <xf numFmtId="0" fontId="22" fillId="0" borderId="11" xfId="33" applyFont="1" applyFill="1" applyBorder="1" applyAlignment="1">
      <alignment horizontal="center" vertical="center" wrapText="1"/>
    </xf>
    <xf numFmtId="1" fontId="22" fillId="0" borderId="11" xfId="33" applyNumberFormat="1" applyFont="1" applyFill="1" applyBorder="1" applyAlignment="1">
      <alignment horizontal="center" vertical="center" wrapText="1"/>
    </xf>
    <xf numFmtId="4" fontId="22" fillId="0" borderId="11" xfId="33" applyNumberFormat="1" applyFont="1" applyFill="1" applyBorder="1" applyAlignment="1">
      <alignment horizontal="left" vertical="center" wrapText="1"/>
    </xf>
    <xf numFmtId="0" fontId="22" fillId="0" borderId="11" xfId="33" applyFont="1" applyFill="1" applyBorder="1" applyAlignment="1">
      <alignment horizontal="left" vertical="center" wrapText="1"/>
    </xf>
    <xf numFmtId="0" fontId="22" fillId="0" borderId="18" xfId="33" applyFont="1" applyFill="1" applyBorder="1" applyAlignment="1">
      <alignment horizontal="center" vertical="center" wrapText="1"/>
    </xf>
    <xf numFmtId="0" fontId="22" fillId="0" borderId="17" xfId="33" applyFont="1" applyFill="1" applyBorder="1" applyAlignment="1">
      <alignment horizontal="center" vertical="center" wrapText="1"/>
    </xf>
    <xf numFmtId="1" fontId="22" fillId="0" borderId="17" xfId="33" applyNumberFormat="1" applyFont="1" applyFill="1" applyBorder="1" applyAlignment="1">
      <alignment horizontal="center" vertical="center" wrapText="1"/>
    </xf>
    <xf numFmtId="0" fontId="22" fillId="0" borderId="17" xfId="33" applyFont="1" applyFill="1" applyBorder="1" applyAlignment="1">
      <alignment horizontal="left" vertical="center" wrapText="1"/>
    </xf>
    <xf numFmtId="0" fontId="22" fillId="0" borderId="11" xfId="33" applyFont="1" applyBorder="1" applyAlignment="1">
      <alignment vertical="center" wrapText="1"/>
    </xf>
    <xf numFmtId="0" fontId="23" fillId="0" borderId="10" xfId="33" applyFont="1" applyFill="1" applyBorder="1" applyAlignment="1">
      <alignment horizontal="center" vertical="center" wrapText="1"/>
    </xf>
    <xf numFmtId="0" fontId="22" fillId="0" borderId="10" xfId="33" applyFont="1" applyFill="1" applyBorder="1" applyAlignment="1">
      <alignment horizontal="right" vertical="center" wrapText="1"/>
    </xf>
    <xf numFmtId="0" fontId="22" fillId="0" borderId="11" xfId="33" applyFont="1" applyFill="1" applyBorder="1" applyAlignment="1">
      <alignment vertical="center" wrapText="1"/>
    </xf>
    <xf numFmtId="0" fontId="22" fillId="0" borderId="11" xfId="33" applyFont="1" applyBorder="1" applyAlignment="1">
      <alignment vertical="center"/>
    </xf>
    <xf numFmtId="0" fontId="22" fillId="0" borderId="11" xfId="0" applyFont="1" applyBorder="1"/>
    <xf numFmtId="4" fontId="22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right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right" vertical="center" wrapText="1"/>
    </xf>
    <xf numFmtId="0" fontId="22" fillId="33" borderId="17" xfId="0" applyFont="1" applyFill="1" applyBorder="1" applyAlignment="1">
      <alignment vertical="center" wrapText="1"/>
    </xf>
    <xf numFmtId="164" fontId="22" fillId="33" borderId="17" xfId="50" applyFont="1" applyFill="1" applyBorder="1" applyAlignment="1">
      <alignment horizontal="center" vertical="center" wrapText="1"/>
    </xf>
    <xf numFmtId="4" fontId="22" fillId="33" borderId="17" xfId="50" applyNumberFormat="1" applyFont="1" applyFill="1" applyBorder="1" applyAlignment="1">
      <alignment horizontal="right" vertical="center" wrapText="1"/>
    </xf>
    <xf numFmtId="4" fontId="22" fillId="33" borderId="32" xfId="50" applyNumberFormat="1" applyFont="1" applyFill="1" applyBorder="1" applyAlignment="1">
      <alignment horizontal="right" vertical="center" wrapText="1"/>
    </xf>
    <xf numFmtId="4" fontId="22" fillId="33" borderId="22" xfId="50" applyNumberFormat="1" applyFont="1" applyFill="1" applyBorder="1" applyAlignment="1">
      <alignment horizontal="right" vertical="center" wrapText="1"/>
    </xf>
    <xf numFmtId="4" fontId="22" fillId="33" borderId="16" xfId="50" applyNumberFormat="1" applyFont="1" applyFill="1" applyBorder="1" applyAlignment="1">
      <alignment horizontal="right" vertical="center" wrapText="1"/>
    </xf>
    <xf numFmtId="4" fontId="22" fillId="0" borderId="11" xfId="0" quotePrefix="1" applyNumberFormat="1" applyFont="1" applyBorder="1" applyAlignment="1">
      <alignment horizontal="left" vertical="center" wrapText="1"/>
    </xf>
    <xf numFmtId="4" fontId="30" fillId="0" borderId="11" xfId="5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quotePrefix="1" applyFont="1" applyFill="1" applyBorder="1" applyAlignment="1">
      <alignment horizontal="justify" vertical="center" wrapText="1"/>
    </xf>
    <xf numFmtId="164" fontId="22" fillId="0" borderId="11" xfId="5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justify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164" fontId="30" fillId="0" borderId="11" xfId="50" applyFont="1" applyBorder="1" applyAlignment="1">
      <alignment horizontal="center" vertical="center" wrapText="1"/>
    </xf>
    <xf numFmtId="4" fontId="30" fillId="0" borderId="12" xfId="50" applyNumberFormat="1" applyFont="1" applyBorder="1" applyAlignment="1">
      <alignment horizontal="right" vertical="center" wrapText="1"/>
    </xf>
    <xf numFmtId="1" fontId="22" fillId="0" borderId="11" xfId="37" applyNumberFormat="1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1" fontId="22" fillId="0" borderId="45" xfId="0" applyNumberFormat="1" applyFont="1" applyFill="1" applyBorder="1" applyAlignment="1">
      <alignment horizontal="center" vertical="center" wrapText="1"/>
    </xf>
    <xf numFmtId="164" fontId="22" fillId="0" borderId="45" xfId="50" applyFont="1" applyFill="1" applyBorder="1" applyAlignment="1">
      <alignment horizontal="center" vertical="center" wrapText="1"/>
    </xf>
    <xf numFmtId="4" fontId="22" fillId="0" borderId="45" xfId="50" applyNumberFormat="1" applyFont="1" applyFill="1" applyBorder="1" applyAlignment="1">
      <alignment horizontal="right" vertical="center" wrapText="1"/>
    </xf>
    <xf numFmtId="4" fontId="22" fillId="0" borderId="46" xfId="5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 wrapText="1"/>
    </xf>
    <xf numFmtId="164" fontId="22" fillId="0" borderId="0" xfId="50" applyFont="1" applyFill="1" applyAlignment="1">
      <alignment horizontal="center" vertical="center" wrapText="1"/>
    </xf>
    <xf numFmtId="4" fontId="22" fillId="0" borderId="0" xfId="50" applyNumberFormat="1" applyFont="1" applyFill="1" applyAlignment="1">
      <alignment horizontal="right" vertical="center" wrapText="1"/>
    </xf>
    <xf numFmtId="0" fontId="21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 wrapText="1"/>
    </xf>
    <xf numFmtId="4" fontId="22" fillId="33" borderId="20" xfId="50" applyNumberFormat="1" applyFont="1" applyFill="1" applyBorder="1" applyAlignment="1">
      <alignment horizontal="right" vertical="center" wrapText="1"/>
    </xf>
    <xf numFmtId="4" fontId="22" fillId="33" borderId="21" xfId="50" applyNumberFormat="1" applyFont="1" applyFill="1" applyBorder="1" applyAlignment="1">
      <alignment horizontal="right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3" fillId="0" borderId="15" xfId="50" applyNumberFormat="1" applyFont="1" applyFill="1" applyBorder="1" applyAlignment="1">
      <alignment horizontal="right" vertical="center" wrapText="1"/>
    </xf>
    <xf numFmtId="4" fontId="23" fillId="0" borderId="35" xfId="50" applyNumberFormat="1" applyFont="1" applyFill="1" applyBorder="1" applyAlignment="1">
      <alignment horizontal="right" vertical="center" wrapText="1"/>
    </xf>
    <xf numFmtId="4" fontId="22" fillId="0" borderId="49" xfId="50" applyNumberFormat="1" applyFont="1" applyFill="1" applyBorder="1" applyAlignment="1">
      <alignment horizontal="right" vertical="center" wrapText="1"/>
    </xf>
    <xf numFmtId="4" fontId="22" fillId="0" borderId="50" xfId="50" applyNumberFormat="1" applyFont="1" applyBorder="1" applyAlignment="1">
      <alignment horizontal="right" vertical="center" wrapText="1"/>
    </xf>
    <xf numFmtId="9" fontId="22" fillId="0" borderId="0" xfId="39" applyFont="1" applyFill="1" applyAlignment="1">
      <alignment horizontal="center" vertical="center" wrapText="1"/>
    </xf>
    <xf numFmtId="164" fontId="22" fillId="0" borderId="0" xfId="50" applyFont="1" applyFill="1" applyAlignment="1">
      <alignment vertical="center" wrapText="1"/>
    </xf>
    <xf numFmtId="164" fontId="22" fillId="0" borderId="0" xfId="5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4" fontId="22" fillId="0" borderId="33" xfId="50" applyNumberFormat="1" applyFont="1" applyBorder="1" applyAlignment="1">
      <alignment horizontal="right" vertical="center" wrapText="1"/>
    </xf>
    <xf numFmtId="4" fontId="22" fillId="0" borderId="51" xfId="50" applyNumberFormat="1" applyFont="1" applyFill="1" applyBorder="1" applyAlignment="1">
      <alignment horizontal="right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4" fontId="22" fillId="0" borderId="52" xfId="50" applyNumberFormat="1" applyFont="1" applyFill="1" applyBorder="1" applyAlignment="1">
      <alignment horizontal="right" vertical="center" wrapText="1"/>
    </xf>
    <xf numFmtId="0" fontId="22" fillId="33" borderId="17" xfId="0" applyFont="1" applyFill="1" applyBorder="1" applyAlignment="1">
      <alignment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29" fillId="0" borderId="11" xfId="50" applyNumberFormat="1" applyFont="1" applyBorder="1" applyAlignment="1">
      <alignment horizontal="right" vertical="center" wrapText="1"/>
    </xf>
    <xf numFmtId="4" fontId="29" fillId="0" borderId="16" xfId="50" applyNumberFormat="1" applyFont="1" applyBorder="1" applyAlignment="1">
      <alignment horizontal="right" vertical="center" wrapText="1"/>
    </xf>
    <xf numFmtId="4" fontId="22" fillId="0" borderId="0" xfId="0" applyNumberFormat="1" applyFont="1" applyFill="1" applyAlignment="1">
      <alignment vertical="center" wrapText="1"/>
    </xf>
    <xf numFmtId="4" fontId="22" fillId="0" borderId="54" xfId="50" applyNumberFormat="1" applyFont="1" applyBorder="1" applyAlignment="1">
      <alignment horizontal="right" vertical="center" wrapText="1"/>
    </xf>
    <xf numFmtId="4" fontId="22" fillId="0" borderId="33" xfId="50" applyNumberFormat="1" applyFont="1" applyFill="1" applyBorder="1" applyAlignment="1">
      <alignment horizontal="right" vertical="center" wrapText="1"/>
    </xf>
    <xf numFmtId="4" fontId="22" fillId="0" borderId="55" xfId="5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justify" vertical="center" wrapText="1"/>
    </xf>
    <xf numFmtId="4" fontId="22" fillId="0" borderId="54" xfId="50" applyNumberFormat="1" applyFont="1" applyFill="1" applyBorder="1" applyAlignment="1">
      <alignment horizontal="right" vertical="center" wrapText="1"/>
    </xf>
    <xf numFmtId="4" fontId="22" fillId="0" borderId="56" xfId="50" applyNumberFormat="1" applyFont="1" applyFill="1" applyBorder="1" applyAlignment="1">
      <alignment horizontal="right" vertical="center" wrapText="1"/>
    </xf>
    <xf numFmtId="4" fontId="22" fillId="0" borderId="57" xfId="50" applyNumberFormat="1" applyFont="1" applyBorder="1" applyAlignment="1">
      <alignment horizontal="right" vertical="center" wrapText="1"/>
    </xf>
    <xf numFmtId="4" fontId="22" fillId="0" borderId="57" xfId="50" applyNumberFormat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4" fontId="28" fillId="0" borderId="11" xfId="50" applyNumberFormat="1" applyFont="1" applyFill="1" applyBorder="1" applyAlignment="1">
      <alignment horizontal="right" vertical="center"/>
    </xf>
    <xf numFmtId="4" fontId="28" fillId="0" borderId="16" xfId="50" applyNumberFormat="1" applyFont="1" applyFill="1" applyBorder="1" applyAlignment="1">
      <alignment horizontal="right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58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57" xfId="0" applyFont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8" fillId="0" borderId="35" xfId="50" applyNumberFormat="1" applyFont="1" applyFill="1" applyBorder="1" applyAlignment="1">
      <alignment horizontal="right" vertical="center" wrapText="1"/>
    </xf>
    <xf numFmtId="4" fontId="28" fillId="0" borderId="55" xfId="50" applyNumberFormat="1" applyFont="1" applyFill="1" applyBorder="1" applyAlignment="1">
      <alignment horizontal="right" vertical="center" wrapText="1"/>
    </xf>
    <xf numFmtId="4" fontId="28" fillId="0" borderId="32" xfId="50" applyNumberFormat="1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4" fontId="31" fillId="0" borderId="11" xfId="50" applyNumberFormat="1" applyFont="1" applyFill="1" applyBorder="1" applyAlignment="1">
      <alignment horizontal="right" vertical="center" wrapText="1"/>
    </xf>
    <xf numFmtId="4" fontId="31" fillId="0" borderId="16" xfId="50" applyNumberFormat="1" applyFont="1" applyFill="1" applyBorder="1" applyAlignment="1">
      <alignment horizontal="right" vertical="center" wrapText="1"/>
    </xf>
    <xf numFmtId="4" fontId="31" fillId="0" borderId="12" xfId="50" applyNumberFormat="1" applyFont="1" applyFill="1" applyBorder="1" applyAlignment="1">
      <alignment horizontal="right" vertical="center" wrapText="1"/>
    </xf>
    <xf numFmtId="0" fontId="22" fillId="33" borderId="32" xfId="0" applyFont="1" applyFill="1" applyBorder="1" applyAlignment="1">
      <alignment vertical="center" wrapText="1"/>
    </xf>
    <xf numFmtId="4" fontId="22" fillId="0" borderId="32" xfId="50" applyNumberFormat="1" applyFont="1" applyBorder="1" applyAlignment="1">
      <alignment horizontal="right" vertical="center" wrapText="1"/>
    </xf>
    <xf numFmtId="4" fontId="22" fillId="0" borderId="15" xfId="50" applyNumberFormat="1" applyFont="1" applyBorder="1" applyAlignment="1">
      <alignment horizontal="right" vertical="center" wrapText="1"/>
    </xf>
    <xf numFmtId="4" fontId="22" fillId="0" borderId="35" xfId="5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4" fontId="21" fillId="34" borderId="43" xfId="0" applyNumberFormat="1" applyFont="1" applyFill="1" applyBorder="1" applyAlignment="1">
      <alignment horizontal="center" vertical="center"/>
    </xf>
    <xf numFmtId="4" fontId="21" fillId="34" borderId="44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164" fontId="22" fillId="0" borderId="17" xfId="50" applyFont="1" applyBorder="1" applyAlignment="1">
      <alignment horizontal="center" vertical="center" wrapText="1"/>
    </xf>
    <xf numFmtId="4" fontId="22" fillId="0" borderId="17" xfId="50" applyNumberFormat="1" applyFont="1" applyFill="1" applyBorder="1" applyAlignment="1">
      <alignment horizontal="right" vertical="center"/>
    </xf>
    <xf numFmtId="4" fontId="29" fillId="0" borderId="33" xfId="0" applyNumberFormat="1" applyFont="1" applyBorder="1" applyAlignment="1">
      <alignment vertical="center" wrapText="1"/>
    </xf>
    <xf numFmtId="4" fontId="29" fillId="0" borderId="63" xfId="0" applyNumberFormat="1" applyFont="1" applyBorder="1" applyAlignment="1">
      <alignment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left" vertical="center" wrapText="1"/>
    </xf>
    <xf numFmtId="4" fontId="22" fillId="0" borderId="24" xfId="50" applyNumberFormat="1" applyFont="1" applyFill="1" applyBorder="1" applyAlignment="1">
      <alignment horizontal="right" vertical="center" wrapText="1"/>
    </xf>
    <xf numFmtId="4" fontId="22" fillId="0" borderId="37" xfId="50" applyNumberFormat="1" applyFont="1" applyFill="1" applyBorder="1" applyAlignment="1">
      <alignment horizontal="right" vertical="center" wrapText="1"/>
    </xf>
    <xf numFmtId="0" fontId="22" fillId="0" borderId="17" xfId="0" quotePrefix="1" applyFont="1" applyFill="1" applyBorder="1" applyAlignment="1">
      <alignment horizontal="center" vertical="center" wrapText="1"/>
    </xf>
    <xf numFmtId="4" fontId="22" fillId="0" borderId="0" xfId="50" applyNumberFormat="1" applyFont="1" applyBorder="1" applyAlignment="1">
      <alignment horizontal="right" vertical="center" wrapText="1"/>
    </xf>
    <xf numFmtId="49" fontId="21" fillId="34" borderId="6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left" vertical="center" wrapText="1"/>
    </xf>
    <xf numFmtId="164" fontId="21" fillId="0" borderId="16" xfId="50" applyFont="1" applyFill="1" applyBorder="1" applyAlignment="1">
      <alignment vertical="center" wrapText="1"/>
    </xf>
    <xf numFmtId="164" fontId="21" fillId="0" borderId="17" xfId="50" applyFont="1" applyFill="1" applyBorder="1" applyAlignment="1">
      <alignment vertical="center" wrapText="1"/>
    </xf>
    <xf numFmtId="164" fontId="21" fillId="0" borderId="32" xfId="50" applyFont="1" applyFill="1" applyBorder="1" applyAlignment="1">
      <alignment vertical="center" wrapText="1"/>
    </xf>
    <xf numFmtId="164" fontId="21" fillId="0" borderId="11" xfId="5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left" vertical="center" wrapText="1"/>
    </xf>
    <xf numFmtId="4" fontId="21" fillId="0" borderId="11" xfId="0" quotePrefix="1" applyNumberFormat="1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2" fillId="0" borderId="62" xfId="50" applyNumberFormat="1" applyFont="1" applyFill="1" applyBorder="1" applyAlignment="1">
      <alignment horizontal="right" vertical="center" wrapText="1"/>
    </xf>
    <xf numFmtId="4" fontId="22" fillId="0" borderId="67" xfId="50" applyNumberFormat="1" applyFont="1" applyFill="1" applyBorder="1" applyAlignment="1">
      <alignment horizontal="right" vertical="center" wrapText="1"/>
    </xf>
    <xf numFmtId="4" fontId="22" fillId="0" borderId="51" xfId="41" applyNumberFormat="1" applyFont="1" applyFill="1" applyBorder="1" applyAlignment="1">
      <alignment vertical="center" wrapText="1"/>
    </xf>
    <xf numFmtId="0" fontId="0" fillId="0" borderId="33" xfId="0" applyFill="1" applyBorder="1" applyAlignment="1">
      <alignment wrapText="1"/>
    </xf>
    <xf numFmtId="0" fontId="22" fillId="0" borderId="14" xfId="37" applyFont="1" applyFill="1" applyBorder="1" applyAlignment="1" applyProtection="1">
      <alignment horizontal="center" vertical="center" wrapText="1"/>
    </xf>
    <xf numFmtId="0" fontId="22" fillId="0" borderId="14" xfId="37" applyFont="1" applyFill="1" applyBorder="1" applyAlignment="1">
      <alignment vertical="center" wrapText="1"/>
    </xf>
    <xf numFmtId="0" fontId="22" fillId="0" borderId="51" xfId="0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2" fillId="0" borderId="68" xfId="50" applyNumberFormat="1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21" fillId="0" borderId="37" xfId="5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9" fillId="0" borderId="69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164" fontId="21" fillId="0" borderId="17" xfId="5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164" fontId="0" fillId="0" borderId="33" xfId="50" applyFont="1" applyBorder="1" applyAlignment="1">
      <alignment horizontal="right" wrapText="1"/>
    </xf>
    <xf numFmtId="0" fontId="22" fillId="0" borderId="7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left" vertical="center" wrapText="1"/>
    </xf>
    <xf numFmtId="4" fontId="22" fillId="33" borderId="41" xfId="0" applyNumberFormat="1" applyFont="1" applyFill="1" applyBorder="1" applyAlignment="1">
      <alignment horizontal="center" vertical="center" wrapText="1"/>
    </xf>
    <xf numFmtId="4" fontId="21" fillId="33" borderId="41" xfId="39" applyNumberFormat="1" applyFont="1" applyFill="1" applyBorder="1" applyAlignment="1">
      <alignment horizontal="right" vertical="center" wrapText="1"/>
    </xf>
    <xf numFmtId="166" fontId="21" fillId="33" borderId="42" xfId="39" applyNumberFormat="1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left" vertical="center" wrapText="1"/>
    </xf>
    <xf numFmtId="4" fontId="21" fillId="33" borderId="11" xfId="50" applyNumberFormat="1" applyFont="1" applyFill="1" applyBorder="1" applyAlignment="1">
      <alignment horizontal="right" vertical="center"/>
    </xf>
    <xf numFmtId="166" fontId="21" fillId="33" borderId="12" xfId="39" applyNumberFormat="1" applyFont="1" applyFill="1" applyBorder="1" applyAlignment="1">
      <alignment horizontal="center" vertical="center" wrapText="1"/>
    </xf>
    <xf numFmtId="4" fontId="22" fillId="36" borderId="11" xfId="50" applyNumberFormat="1" applyFont="1" applyFill="1" applyBorder="1" applyAlignment="1">
      <alignment horizontal="right" vertical="center"/>
    </xf>
    <xf numFmtId="166" fontId="22" fillId="0" borderId="12" xfId="39" applyNumberFormat="1" applyFont="1" applyBorder="1" applyAlignment="1">
      <alignment horizontal="center" vertical="center" wrapText="1"/>
    </xf>
    <xf numFmtId="4" fontId="22" fillId="36" borderId="11" xfId="39" applyNumberFormat="1" applyFont="1" applyFill="1" applyBorder="1" applyAlignment="1">
      <alignment horizontal="right" vertical="center" wrapText="1"/>
    </xf>
    <xf numFmtId="4" fontId="21" fillId="0" borderId="34" xfId="0" applyNumberFormat="1" applyFont="1" applyFill="1" applyBorder="1" applyAlignment="1">
      <alignment vertical="center" wrapText="1"/>
    </xf>
    <xf numFmtId="0" fontId="21" fillId="34" borderId="60" xfId="0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/>
    </xf>
    <xf numFmtId="0" fontId="21" fillId="34" borderId="65" xfId="0" applyFont="1" applyFill="1" applyBorder="1" applyAlignment="1">
      <alignment horizontal="center" vertical="center"/>
    </xf>
    <xf numFmtId="4" fontId="21" fillId="34" borderId="41" xfId="0" applyNumberFormat="1" applyFont="1" applyFill="1" applyBorder="1" applyAlignment="1">
      <alignment horizontal="center" vertical="center"/>
    </xf>
    <xf numFmtId="4" fontId="21" fillId="34" borderId="42" xfId="0" applyNumberFormat="1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164" fontId="21" fillId="34" borderId="74" xfId="50" applyFont="1" applyFill="1" applyBorder="1" applyAlignment="1">
      <alignment horizontal="center" vertical="center"/>
    </xf>
    <xf numFmtId="164" fontId="21" fillId="34" borderId="67" xfId="50" applyFont="1" applyFill="1" applyBorder="1" applyAlignment="1">
      <alignment horizontal="center" vertical="center"/>
    </xf>
    <xf numFmtId="164" fontId="21" fillId="34" borderId="18" xfId="50" quotePrefix="1" applyFont="1" applyFill="1" applyBorder="1" applyAlignment="1">
      <alignment horizontal="center" vertical="center"/>
    </xf>
    <xf numFmtId="164" fontId="21" fillId="34" borderId="32" xfId="50" quotePrefix="1" applyFont="1" applyFill="1" applyBorder="1" applyAlignment="1">
      <alignment horizontal="center" vertical="center"/>
    </xf>
    <xf numFmtId="164" fontId="21" fillId="34" borderId="23" xfId="50" quotePrefix="1" applyFont="1" applyFill="1" applyBorder="1" applyAlignment="1">
      <alignment horizontal="center" vertical="center"/>
    </xf>
    <xf numFmtId="164" fontId="21" fillId="34" borderId="37" xfId="50" quotePrefix="1" applyFont="1" applyFill="1" applyBorder="1" applyAlignment="1">
      <alignment horizontal="center" vertical="center"/>
    </xf>
    <xf numFmtId="4" fontId="21" fillId="34" borderId="66" xfId="0" applyNumberFormat="1" applyFont="1" applyFill="1" applyBorder="1" applyAlignment="1">
      <alignment horizontal="center" vertical="center" wrapText="1"/>
    </xf>
    <xf numFmtId="4" fontId="21" fillId="34" borderId="20" xfId="0" applyNumberFormat="1" applyFont="1" applyFill="1" applyBorder="1" applyAlignment="1">
      <alignment horizontal="center" vertical="center" wrapText="1"/>
    </xf>
    <xf numFmtId="4" fontId="21" fillId="34" borderId="16" xfId="0" applyNumberFormat="1" applyFont="1" applyFill="1" applyBorder="1" applyAlignment="1">
      <alignment horizontal="center" vertical="center" wrapText="1"/>
    </xf>
    <xf numFmtId="4" fontId="21" fillId="34" borderId="17" xfId="0" applyNumberFormat="1" applyFont="1" applyFill="1" applyBorder="1" applyAlignment="1">
      <alignment horizontal="center" vertical="center" wrapText="1"/>
    </xf>
    <xf numFmtId="4" fontId="21" fillId="34" borderId="70" xfId="0" applyNumberFormat="1" applyFont="1" applyFill="1" applyBorder="1" applyAlignment="1">
      <alignment horizontal="center" vertical="center" wrapText="1"/>
    </xf>
    <xf numFmtId="4" fontId="21" fillId="34" borderId="24" xfId="0" applyNumberFormat="1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64" xfId="0" applyBorder="1"/>
    <xf numFmtId="0" fontId="21" fillId="34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1" fontId="21" fillId="34" borderId="25" xfId="0" applyNumberFormat="1" applyFont="1" applyFill="1" applyBorder="1" applyAlignment="1">
      <alignment horizontal="center" vertical="center" wrapText="1"/>
    </xf>
    <xf numFmtId="1" fontId="21" fillId="34" borderId="26" xfId="0" applyNumberFormat="1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164" fontId="21" fillId="34" borderId="41" xfId="50" applyFont="1" applyFill="1" applyBorder="1" applyAlignment="1">
      <alignment horizontal="left" vertical="center" wrapText="1"/>
    </xf>
    <xf numFmtId="164" fontId="21" fillId="34" borderId="43" xfId="50" applyFont="1" applyFill="1" applyBorder="1" applyAlignment="1">
      <alignment horizontal="left" vertical="center" wrapText="1"/>
    </xf>
    <xf numFmtId="4" fontId="21" fillId="34" borderId="41" xfId="50" applyNumberFormat="1" applyFont="1" applyFill="1" applyBorder="1" applyAlignment="1">
      <alignment horizontal="left" vertical="center" wrapText="1"/>
    </xf>
    <xf numFmtId="4" fontId="21" fillId="34" borderId="43" xfId="50" applyNumberFormat="1" applyFont="1" applyFill="1" applyBorder="1" applyAlignment="1">
      <alignment horizontal="left" vertical="center" wrapText="1"/>
    </xf>
    <xf numFmtId="4" fontId="21" fillId="34" borderId="25" xfId="50" applyNumberFormat="1" applyFont="1" applyFill="1" applyBorder="1" applyAlignment="1">
      <alignment horizontal="left" vertical="center" wrapText="1"/>
    </xf>
    <xf numFmtId="4" fontId="21" fillId="34" borderId="26" xfId="50" applyNumberFormat="1" applyFont="1" applyFill="1" applyBorder="1" applyAlignment="1">
      <alignment horizontal="left" vertical="center" wrapText="1"/>
    </xf>
    <xf numFmtId="4" fontId="21" fillId="34" borderId="42" xfId="50" applyNumberFormat="1" applyFont="1" applyFill="1" applyBorder="1" applyAlignment="1">
      <alignment horizontal="left" vertical="center" wrapText="1"/>
    </xf>
    <xf numFmtId="4" fontId="21" fillId="34" borderId="44" xfId="5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4" fontId="21" fillId="34" borderId="25" xfId="50" applyNumberFormat="1" applyFont="1" applyFill="1" applyBorder="1" applyAlignment="1">
      <alignment vertical="center" wrapText="1"/>
    </xf>
    <xf numFmtId="4" fontId="21" fillId="34" borderId="26" xfId="50" applyNumberFormat="1" applyFont="1" applyFill="1" applyBorder="1" applyAlignment="1">
      <alignment vertical="center" wrapText="1"/>
    </xf>
    <xf numFmtId="4" fontId="21" fillId="34" borderId="41" xfId="50" applyNumberFormat="1" applyFont="1" applyFill="1" applyBorder="1" applyAlignment="1">
      <alignment vertical="center" wrapText="1"/>
    </xf>
    <xf numFmtId="4" fontId="21" fillId="34" borderId="43" xfId="50" applyNumberFormat="1" applyFont="1" applyFill="1" applyBorder="1" applyAlignment="1">
      <alignment vertical="center" wrapText="1"/>
    </xf>
    <xf numFmtId="4" fontId="21" fillId="34" borderId="42" xfId="50" applyNumberFormat="1" applyFont="1" applyFill="1" applyBorder="1" applyAlignment="1">
      <alignment vertical="center" wrapText="1"/>
    </xf>
    <xf numFmtId="4" fontId="21" fillId="34" borderId="44" xfId="50" applyNumberFormat="1" applyFont="1" applyFill="1" applyBorder="1" applyAlignment="1">
      <alignment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164" fontId="21" fillId="34" borderId="41" xfId="50" applyFont="1" applyFill="1" applyBorder="1" applyAlignment="1">
      <alignment vertical="center" wrapText="1"/>
    </xf>
    <xf numFmtId="164" fontId="21" fillId="34" borderId="43" xfId="50" applyFont="1" applyFill="1" applyBorder="1" applyAlignment="1">
      <alignment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center" vertical="center" wrapText="1"/>
    </xf>
    <xf numFmtId="164" fontId="21" fillId="0" borderId="16" xfId="50" applyFont="1" applyFill="1" applyBorder="1" applyAlignment="1">
      <alignment horizontal="left" vertical="center" wrapText="1"/>
    </xf>
    <xf numFmtId="164" fontId="21" fillId="0" borderId="17" xfId="50" applyFont="1" applyFill="1" applyBorder="1" applyAlignment="1">
      <alignment horizontal="left" vertical="center" wrapText="1"/>
    </xf>
    <xf numFmtId="164" fontId="21" fillId="0" borderId="32" xfId="50" applyFont="1" applyFill="1" applyBorder="1" applyAlignment="1">
      <alignment horizontal="left" vertical="center" wrapText="1"/>
    </xf>
    <xf numFmtId="4" fontId="21" fillId="33" borderId="18" xfId="0" applyNumberFormat="1" applyFont="1" applyFill="1" applyBorder="1" applyAlignment="1">
      <alignment horizontal="left" vertical="center" wrapText="1"/>
    </xf>
    <xf numFmtId="4" fontId="21" fillId="33" borderId="17" xfId="0" applyNumberFormat="1" applyFont="1" applyFill="1" applyBorder="1" applyAlignment="1">
      <alignment horizontal="left" vertical="center" wrapText="1"/>
    </xf>
    <xf numFmtId="4" fontId="21" fillId="33" borderId="32" xfId="0" applyNumberFormat="1" applyFont="1" applyFill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36" borderId="11" xfId="39" applyNumberFormat="1" applyFont="1" applyFill="1" applyBorder="1" applyAlignment="1">
      <alignment horizontal="right" vertical="center" wrapText="1"/>
    </xf>
    <xf numFmtId="166" fontId="21" fillId="0" borderId="12" xfId="39" applyNumberFormat="1" applyFont="1" applyBorder="1" applyAlignment="1">
      <alignment horizontal="center" vertical="center" wrapText="1"/>
    </xf>
    <xf numFmtId="4" fontId="22" fillId="37" borderId="11" xfId="0" applyNumberFormat="1" applyFont="1" applyFill="1" applyBorder="1" applyAlignment="1">
      <alignment horizontal="center" vertical="center" wrapText="1"/>
    </xf>
    <xf numFmtId="4" fontId="21" fillId="36" borderId="11" xfId="5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Alignment="1">
      <alignment vertical="center"/>
    </xf>
    <xf numFmtId="4" fontId="21" fillId="34" borderId="11" xfId="50" applyNumberFormat="1" applyFont="1" applyFill="1" applyBorder="1" applyAlignment="1">
      <alignment horizontal="right" vertical="center"/>
    </xf>
    <xf numFmtId="4" fontId="21" fillId="34" borderId="11" xfId="0" applyNumberFormat="1" applyFont="1" applyFill="1" applyBorder="1" applyAlignment="1">
      <alignment horizontal="center" vertical="center" wrapText="1"/>
    </xf>
    <xf numFmtId="4" fontId="22" fillId="34" borderId="11" xfId="39" applyNumberFormat="1" applyFont="1" applyFill="1" applyBorder="1" applyAlignment="1">
      <alignment horizontal="right" vertical="center" wrapText="1"/>
    </xf>
    <xf numFmtId="4" fontId="21" fillId="34" borderId="11" xfId="39" applyNumberFormat="1" applyFont="1" applyFill="1" applyBorder="1" applyAlignment="1">
      <alignment horizontal="right" vertical="center" wrapText="1"/>
    </xf>
    <xf numFmtId="166" fontId="22" fillId="34" borderId="12" xfId="39" applyNumberFormat="1" applyFont="1" applyFill="1" applyBorder="1" applyAlignment="1">
      <alignment horizontal="center" vertical="center" wrapText="1"/>
    </xf>
    <xf numFmtId="4" fontId="22" fillId="34" borderId="11" xfId="50" applyNumberFormat="1" applyFont="1" applyFill="1" applyBorder="1" applyAlignment="1">
      <alignment horizontal="right" vertical="center"/>
    </xf>
    <xf numFmtId="4" fontId="22" fillId="34" borderId="11" xfId="0" applyNumberFormat="1" applyFont="1" applyFill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3" xfId="34"/>
    <cellStyle name="Normal 3 2" xfId="35"/>
    <cellStyle name="Normal 4" xfId="36"/>
    <cellStyle name="Normal_Caragua1" xfId="37"/>
    <cellStyle name="Nota 2" xfId="38"/>
    <cellStyle name="Porcentagem" xfId="39" builtinId="5"/>
    <cellStyle name="Saída" xfId="40" builtinId="21" customBuiltin="1"/>
    <cellStyle name="Separador de milhares" xfId="50" builtinId="3"/>
    <cellStyle name="Separador de milhares_implant eletr" xfId="41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9525</xdr:rowOff>
    </xdr:from>
    <xdr:to>
      <xdr:col>2</xdr:col>
      <xdr:colOff>1047750</xdr:colOff>
      <xdr:row>6</xdr:row>
      <xdr:rowOff>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171450"/>
          <a:ext cx="143351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1840530</xdr:colOff>
      <xdr:row>1</xdr:row>
      <xdr:rowOff>38100</xdr:rowOff>
    </xdr:from>
    <xdr:ext cx="9062353" cy="781111"/>
    <xdr:sp macro="" textlink="">
      <xdr:nvSpPr>
        <xdr:cNvPr id="3" name="Retângulo 2"/>
        <xdr:cNvSpPr/>
      </xdr:nvSpPr>
      <xdr:spPr>
        <a:xfrm>
          <a:off x="2088180" y="200025"/>
          <a:ext cx="906235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MUCJI-PEI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- N Arpoador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 Cronograma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42323</xdr:rowOff>
    </xdr:from>
    <xdr:to>
      <xdr:col>3</xdr:col>
      <xdr:colOff>666750</xdr:colOff>
      <xdr:row>4</xdr:row>
      <xdr:rowOff>147098</xdr:rowOff>
    </xdr:to>
    <xdr:pic>
      <xdr:nvPicPr>
        <xdr:cNvPr id="4" name="Imagem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323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136913</xdr:colOff>
      <xdr:row>0</xdr:row>
      <xdr:rowOff>28575</xdr:rowOff>
    </xdr:from>
    <xdr:ext cx="10217284" cy="781111"/>
    <xdr:sp macro="" textlink="">
      <xdr:nvSpPr>
        <xdr:cNvPr id="6" name="Retângulo 5"/>
        <xdr:cNvSpPr/>
      </xdr:nvSpPr>
      <xdr:spPr>
        <a:xfrm>
          <a:off x="1965713" y="28575"/>
          <a:ext cx="10217284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MUCJI-PEI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- N Arpoador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 Base de Proteção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51848</xdr:rowOff>
    </xdr:from>
    <xdr:to>
      <xdr:col>4</xdr:col>
      <xdr:colOff>28575</xdr:colOff>
      <xdr:row>4</xdr:row>
      <xdr:rowOff>156623</xdr:rowOff>
    </xdr:to>
    <xdr:pic>
      <xdr:nvPicPr>
        <xdr:cNvPr id="4" name="Imagem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51848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518496</xdr:colOff>
      <xdr:row>0</xdr:row>
      <xdr:rowOff>19050</xdr:rowOff>
    </xdr:from>
    <xdr:ext cx="8920712" cy="781111"/>
    <xdr:sp macro="" textlink="">
      <xdr:nvSpPr>
        <xdr:cNvPr id="6" name="Retângulo 5"/>
        <xdr:cNvSpPr/>
      </xdr:nvSpPr>
      <xdr:spPr>
        <a:xfrm>
          <a:off x="2271096" y="19050"/>
          <a:ext cx="8920712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MUCJI-PEI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- N Arpoador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 Alojamento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</xdr:col>
      <xdr:colOff>676275</xdr:colOff>
      <xdr:row>4</xdr:row>
      <xdr:rowOff>152400</xdr:rowOff>
    </xdr:to>
    <xdr:pic>
      <xdr:nvPicPr>
        <xdr:cNvPr id="2" name="Imagem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631219</xdr:colOff>
      <xdr:row>0</xdr:row>
      <xdr:rowOff>19050</xdr:rowOff>
    </xdr:from>
    <xdr:ext cx="10809819" cy="781111"/>
    <xdr:sp macro="" textlink="">
      <xdr:nvSpPr>
        <xdr:cNvPr id="4" name="Retângulo 3"/>
        <xdr:cNvSpPr/>
      </xdr:nvSpPr>
      <xdr:spPr>
        <a:xfrm>
          <a:off x="1621819" y="19050"/>
          <a:ext cx="10809819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MUCJI-PEI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- N Arpoador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 Centro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de Educação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67"/>
  <sheetViews>
    <sheetView showGridLines="0" tabSelected="1" view="pageBreakPreview" topLeftCell="A31" zoomScaleSheetLayoutView="100" workbookViewId="0">
      <selection activeCell="K60" sqref="K60"/>
    </sheetView>
  </sheetViews>
  <sheetFormatPr defaultRowHeight="12.75"/>
  <cols>
    <col min="1" max="1" width="3.7109375" style="292" customWidth="1"/>
    <col min="2" max="2" width="6.140625" style="359" customWidth="1"/>
    <col min="3" max="3" width="40.140625" style="292" customWidth="1"/>
    <col min="4" max="9" width="15.7109375" style="292" customWidth="1"/>
    <col min="10" max="10" width="18.7109375" style="295" customWidth="1"/>
    <col min="11" max="11" width="20.7109375" style="292" customWidth="1"/>
    <col min="12" max="12" width="3.5703125" style="292" customWidth="1"/>
    <col min="13" max="13" width="10.28515625" style="292" customWidth="1"/>
    <col min="14" max="15" width="9.140625" style="292"/>
    <col min="16" max="16" width="11.28515625" style="292" bestFit="1" customWidth="1"/>
    <col min="17" max="16384" width="9.140625" style="292"/>
  </cols>
  <sheetData>
    <row r="7" spans="2:11">
      <c r="B7" s="372" t="s">
        <v>236</v>
      </c>
      <c r="C7" s="380" t="s">
        <v>844</v>
      </c>
      <c r="D7" s="384" t="s">
        <v>774</v>
      </c>
      <c r="E7" s="385"/>
      <c r="F7" s="385"/>
      <c r="G7" s="385"/>
      <c r="H7" s="385"/>
      <c r="I7" s="380"/>
      <c r="J7" s="382"/>
      <c r="K7" s="383"/>
    </row>
    <row r="8" spans="2:11">
      <c r="B8" s="373"/>
      <c r="C8" s="381"/>
      <c r="D8" s="310" t="s">
        <v>775</v>
      </c>
      <c r="E8" s="310" t="s">
        <v>776</v>
      </c>
      <c r="F8" s="310" t="s">
        <v>777</v>
      </c>
      <c r="G8" s="310" t="s">
        <v>829</v>
      </c>
      <c r="H8" s="310" t="s">
        <v>830</v>
      </c>
      <c r="I8" s="310" t="s">
        <v>831</v>
      </c>
      <c r="J8" s="293" t="s">
        <v>711</v>
      </c>
      <c r="K8" s="294" t="s">
        <v>712</v>
      </c>
    </row>
    <row r="9" spans="2:11">
      <c r="B9" s="360">
        <v>1</v>
      </c>
      <c r="C9" s="361" t="s">
        <v>845</v>
      </c>
      <c r="D9" s="362"/>
      <c r="E9" s="362"/>
      <c r="F9" s="362"/>
      <c r="G9" s="362"/>
      <c r="H9" s="362"/>
      <c r="I9" s="362"/>
      <c r="J9" s="363"/>
      <c r="K9" s="364"/>
    </row>
    <row r="10" spans="2:11">
      <c r="B10" s="74">
        <v>1</v>
      </c>
      <c r="C10" s="70" t="s">
        <v>235</v>
      </c>
      <c r="D10" s="467">
        <f>J10-E10-F10-G10-H10-I10</f>
        <v>21665.83</v>
      </c>
      <c r="E10" s="467">
        <f>1102.5</f>
        <v>1102.5</v>
      </c>
      <c r="F10" s="467">
        <f t="shared" ref="F10:I10" si="0">1102.5</f>
        <v>1102.5</v>
      </c>
      <c r="G10" s="467">
        <f t="shared" si="0"/>
        <v>1102.5</v>
      </c>
      <c r="H10" s="467">
        <f t="shared" si="0"/>
        <v>1102.5</v>
      </c>
      <c r="I10" s="467">
        <f t="shared" si="0"/>
        <v>1102.5</v>
      </c>
      <c r="J10" s="370">
        <v>27178.33</v>
      </c>
      <c r="K10" s="369">
        <f>J10/J20</f>
        <v>8.6453217585359593E-2</v>
      </c>
    </row>
    <row r="11" spans="2:11">
      <c r="B11" s="74">
        <v>2</v>
      </c>
      <c r="C11" s="70" t="s">
        <v>848</v>
      </c>
      <c r="D11" s="467">
        <f>J11</f>
        <v>5908.1</v>
      </c>
      <c r="E11" s="357"/>
      <c r="F11" s="357"/>
      <c r="G11" s="357"/>
      <c r="H11" s="357"/>
      <c r="I11" s="357"/>
      <c r="J11" s="370">
        <v>5908.1</v>
      </c>
      <c r="K11" s="369">
        <f>J11/J20</f>
        <v>1.8793437816674644E-2</v>
      </c>
    </row>
    <row r="12" spans="2:11">
      <c r="B12" s="74">
        <v>3</v>
      </c>
      <c r="C12" s="70" t="s">
        <v>426</v>
      </c>
      <c r="D12" s="357"/>
      <c r="E12" s="467">
        <f>J12/2</f>
        <v>3603.95</v>
      </c>
      <c r="F12" s="467">
        <f>J12/2</f>
        <v>3603.95</v>
      </c>
      <c r="G12" s="357"/>
      <c r="H12" s="357"/>
      <c r="I12" s="357"/>
      <c r="J12" s="370">
        <v>7207.9</v>
      </c>
      <c r="K12" s="369">
        <f>J12/J20</f>
        <v>2.292805139364756E-2</v>
      </c>
    </row>
    <row r="13" spans="2:11">
      <c r="B13" s="74">
        <v>4</v>
      </c>
      <c r="C13" s="70" t="s">
        <v>243</v>
      </c>
      <c r="D13" s="357"/>
      <c r="E13" s="467">
        <f>J13/5</f>
        <v>22040.223999999998</v>
      </c>
      <c r="F13" s="467">
        <f>J13/5</f>
        <v>22040.223999999998</v>
      </c>
      <c r="G13" s="467">
        <f>J13/5</f>
        <v>22040.223999999998</v>
      </c>
      <c r="H13" s="467">
        <f>J13/5</f>
        <v>22040.223999999998</v>
      </c>
      <c r="I13" s="467">
        <f>J13/5</f>
        <v>22040.223999999998</v>
      </c>
      <c r="J13" s="370">
        <v>110201.12</v>
      </c>
      <c r="K13" s="369">
        <f>J13/J20</f>
        <v>0.35054550465427131</v>
      </c>
    </row>
    <row r="14" spans="2:11">
      <c r="B14" s="74">
        <v>5</v>
      </c>
      <c r="C14" s="70" t="s">
        <v>335</v>
      </c>
      <c r="D14" s="357"/>
      <c r="E14" s="357"/>
      <c r="F14" s="357"/>
      <c r="G14" s="467">
        <f>J14</f>
        <v>4641.33</v>
      </c>
      <c r="H14" s="357"/>
      <c r="I14" s="357"/>
      <c r="J14" s="370">
        <v>4641.33</v>
      </c>
      <c r="K14" s="369">
        <f>J14/J20</f>
        <v>1.4763891393454161E-2</v>
      </c>
    </row>
    <row r="15" spans="2:11">
      <c r="B15" s="74">
        <v>6</v>
      </c>
      <c r="C15" s="70" t="s">
        <v>849</v>
      </c>
      <c r="D15" s="357"/>
      <c r="E15" s="357"/>
      <c r="F15" s="357"/>
      <c r="G15" s="467">
        <f>J15/3</f>
        <v>8751.1466666666674</v>
      </c>
      <c r="H15" s="467">
        <f>J15/3</f>
        <v>8751.1466666666674</v>
      </c>
      <c r="I15" s="467">
        <f>J15/3</f>
        <v>8751.1466666666674</v>
      </c>
      <c r="J15" s="370">
        <f>3174.42+23079.02</f>
        <v>26253.440000000002</v>
      </c>
      <c r="K15" s="369">
        <f>J15/J20</f>
        <v>8.3511178232223357E-2</v>
      </c>
    </row>
    <row r="16" spans="2:11">
      <c r="B16" s="74">
        <v>7</v>
      </c>
      <c r="C16" s="70" t="s">
        <v>245</v>
      </c>
      <c r="D16" s="357"/>
      <c r="E16" s="357"/>
      <c r="F16" s="467">
        <f>J16/4</f>
        <v>32105.424999999999</v>
      </c>
      <c r="G16" s="467">
        <f>J16/4</f>
        <v>32105.424999999999</v>
      </c>
      <c r="H16" s="467">
        <f>J16/4</f>
        <v>32105.424999999999</v>
      </c>
      <c r="I16" s="467">
        <f>J16/4</f>
        <v>32105.424999999999</v>
      </c>
      <c r="J16" s="370">
        <v>128421.7</v>
      </c>
      <c r="K16" s="369">
        <f>J16/J20</f>
        <v>0.40850446560851139</v>
      </c>
    </row>
    <row r="17" spans="2:11">
      <c r="B17" s="74">
        <v>8</v>
      </c>
      <c r="C17" s="70" t="s">
        <v>850</v>
      </c>
      <c r="D17" s="357"/>
      <c r="E17" s="357"/>
      <c r="F17" s="357"/>
      <c r="G17" s="357"/>
      <c r="H17" s="357"/>
      <c r="I17" s="467">
        <f>J17</f>
        <v>1006.45</v>
      </c>
      <c r="J17" s="370">
        <v>1006.45</v>
      </c>
      <c r="K17" s="369">
        <f>J17/J20</f>
        <v>3.2014785617359553E-3</v>
      </c>
    </row>
    <row r="18" spans="2:11">
      <c r="B18" s="74">
        <v>9</v>
      </c>
      <c r="C18" s="70" t="s">
        <v>594</v>
      </c>
      <c r="D18" s="357"/>
      <c r="E18" s="357"/>
      <c r="F18" s="357"/>
      <c r="G18" s="357"/>
      <c r="H18" s="357"/>
      <c r="I18" s="467">
        <f>J18</f>
        <v>3552</v>
      </c>
      <c r="J18" s="370">
        <v>3552</v>
      </c>
      <c r="K18" s="369">
        <f>J18/J20</f>
        <v>1.1298774754122025E-2</v>
      </c>
    </row>
    <row r="19" spans="2:11">
      <c r="B19" s="74"/>
      <c r="C19" s="70"/>
      <c r="D19" s="472">
        <f>SUM(D10:D18)</f>
        <v>27573.93</v>
      </c>
      <c r="E19" s="472">
        <f t="shared" ref="E19:I19" si="1">SUM(E10:E18)</f>
        <v>26746.673999999999</v>
      </c>
      <c r="F19" s="472">
        <f t="shared" si="1"/>
        <v>58852.099000000002</v>
      </c>
      <c r="G19" s="472">
        <f t="shared" si="1"/>
        <v>68640.62566666666</v>
      </c>
      <c r="H19" s="472">
        <f t="shared" si="1"/>
        <v>63999.295666666665</v>
      </c>
      <c r="I19" s="472">
        <f t="shared" si="1"/>
        <v>68557.745666666655</v>
      </c>
      <c r="J19" s="473"/>
      <c r="K19" s="475"/>
    </row>
    <row r="20" spans="2:11">
      <c r="B20" s="74"/>
      <c r="C20" s="70"/>
      <c r="D20" s="357"/>
      <c r="E20" s="357"/>
      <c r="F20" s="357"/>
      <c r="G20" s="357"/>
      <c r="H20" s="386" t="s">
        <v>240</v>
      </c>
      <c r="I20" s="387"/>
      <c r="J20" s="474">
        <f>SUM(J10:J19)</f>
        <v>314370.37</v>
      </c>
      <c r="K20" s="466">
        <f>SUM(K10:K19)</f>
        <v>1</v>
      </c>
    </row>
    <row r="21" spans="2:11">
      <c r="B21" s="74"/>
      <c r="C21" s="70"/>
      <c r="D21" s="357"/>
      <c r="E21" s="357"/>
      <c r="F21" s="357"/>
      <c r="G21" s="357"/>
      <c r="H21" s="388" t="s">
        <v>334</v>
      </c>
      <c r="I21" s="389"/>
      <c r="J21" s="474">
        <f>J20*30%</f>
        <v>94311.11099999999</v>
      </c>
      <c r="K21" s="369"/>
    </row>
    <row r="22" spans="2:11">
      <c r="B22" s="74"/>
      <c r="C22" s="70"/>
      <c r="D22" s="357"/>
      <c r="E22" s="357"/>
      <c r="F22" s="357"/>
      <c r="G22" s="357"/>
      <c r="H22" s="390" t="s">
        <v>248</v>
      </c>
      <c r="I22" s="391"/>
      <c r="J22" s="474">
        <f>SUM(J20:J21)</f>
        <v>408681.48099999997</v>
      </c>
      <c r="K22" s="369"/>
    </row>
    <row r="23" spans="2:11">
      <c r="B23" s="74"/>
      <c r="C23" s="70"/>
      <c r="D23" s="357"/>
      <c r="E23" s="357"/>
      <c r="F23" s="357"/>
      <c r="G23" s="357"/>
      <c r="H23" s="357"/>
      <c r="I23" s="464"/>
      <c r="J23" s="465"/>
      <c r="K23" s="369"/>
    </row>
    <row r="24" spans="2:11">
      <c r="B24" s="74"/>
      <c r="C24" s="70"/>
      <c r="D24" s="357"/>
      <c r="E24" s="357"/>
      <c r="F24" s="357"/>
      <c r="G24" s="357"/>
      <c r="H24" s="357"/>
      <c r="I24" s="464"/>
      <c r="J24" s="465"/>
      <c r="K24" s="369"/>
    </row>
    <row r="25" spans="2:11">
      <c r="B25" s="74"/>
      <c r="C25" s="70"/>
      <c r="D25" s="357"/>
      <c r="E25" s="357"/>
      <c r="F25" s="357"/>
      <c r="G25" s="357"/>
      <c r="H25" s="357"/>
      <c r="I25" s="464"/>
      <c r="J25" s="465"/>
      <c r="K25" s="369"/>
    </row>
    <row r="26" spans="2:11">
      <c r="B26" s="74"/>
      <c r="C26" s="70"/>
      <c r="D26" s="357"/>
      <c r="E26" s="357"/>
      <c r="F26" s="357"/>
      <c r="G26" s="357"/>
      <c r="H26" s="357"/>
      <c r="I26" s="464"/>
      <c r="J26" s="465"/>
      <c r="K26" s="369"/>
    </row>
    <row r="27" spans="2:11">
      <c r="B27" s="74"/>
      <c r="C27" s="70"/>
      <c r="D27" s="357"/>
      <c r="E27" s="357"/>
      <c r="F27" s="357"/>
      <c r="G27" s="357"/>
      <c r="H27" s="357"/>
      <c r="I27" s="464"/>
      <c r="J27" s="465"/>
      <c r="K27" s="369"/>
    </row>
    <row r="28" spans="2:11">
      <c r="B28" s="74"/>
      <c r="C28" s="70"/>
      <c r="D28" s="357"/>
      <c r="E28" s="357"/>
      <c r="F28" s="357"/>
      <c r="G28" s="357"/>
      <c r="H28" s="357"/>
      <c r="I28" s="464"/>
      <c r="J28" s="465"/>
      <c r="K28" s="369"/>
    </row>
    <row r="29" spans="2:11">
      <c r="B29" s="372" t="s">
        <v>236</v>
      </c>
      <c r="C29" s="380" t="s">
        <v>844</v>
      </c>
      <c r="D29" s="384" t="s">
        <v>774</v>
      </c>
      <c r="E29" s="385"/>
      <c r="F29" s="385"/>
      <c r="G29" s="385"/>
      <c r="H29" s="385"/>
      <c r="I29" s="380"/>
      <c r="J29" s="382"/>
      <c r="K29" s="383"/>
    </row>
    <row r="30" spans="2:11">
      <c r="B30" s="373"/>
      <c r="C30" s="381"/>
      <c r="D30" s="310" t="s">
        <v>775</v>
      </c>
      <c r="E30" s="310" t="s">
        <v>776</v>
      </c>
      <c r="F30" s="310" t="s">
        <v>777</v>
      </c>
      <c r="G30" s="310" t="s">
        <v>829</v>
      </c>
      <c r="H30" s="310" t="s">
        <v>830</v>
      </c>
      <c r="I30" s="310" t="s">
        <v>831</v>
      </c>
      <c r="J30" s="293" t="s">
        <v>711</v>
      </c>
      <c r="K30" s="294" t="s">
        <v>712</v>
      </c>
    </row>
    <row r="31" spans="2:11">
      <c r="B31" s="358">
        <v>2</v>
      </c>
      <c r="C31" s="365" t="s">
        <v>846</v>
      </c>
      <c r="D31" s="355"/>
      <c r="E31" s="355"/>
      <c r="F31" s="355"/>
      <c r="G31" s="355"/>
      <c r="H31" s="355"/>
      <c r="I31" s="355"/>
      <c r="J31" s="366"/>
      <c r="K31" s="367"/>
    </row>
    <row r="32" spans="2:11">
      <c r="B32" s="74">
        <v>1</v>
      </c>
      <c r="C32" s="70" t="s">
        <v>235</v>
      </c>
      <c r="D32" s="467">
        <f>J32-E32-F32-G32-H32-I32</f>
        <v>3040.2000000000007</v>
      </c>
      <c r="E32" s="467">
        <f t="shared" ref="E32:I32" si="2">1102.5</f>
        <v>1102.5</v>
      </c>
      <c r="F32" s="467">
        <f t="shared" si="2"/>
        <v>1102.5</v>
      </c>
      <c r="G32" s="467">
        <f t="shared" si="2"/>
        <v>1102.5</v>
      </c>
      <c r="H32" s="467">
        <f t="shared" si="2"/>
        <v>1102.5</v>
      </c>
      <c r="I32" s="467">
        <f t="shared" si="2"/>
        <v>1102.5</v>
      </c>
      <c r="J32" s="368">
        <v>8552.7000000000007</v>
      </c>
      <c r="K32" s="369">
        <f>J32/J41</f>
        <v>5.2998872874649293E-2</v>
      </c>
    </row>
    <row r="33" spans="2:11">
      <c r="B33" s="74">
        <v>2</v>
      </c>
      <c r="C33" s="70" t="s">
        <v>426</v>
      </c>
      <c r="D33" s="357"/>
      <c r="E33" s="467">
        <f>J33/2</f>
        <v>2535.4</v>
      </c>
      <c r="F33" s="467">
        <f>J33/2</f>
        <v>2535.4</v>
      </c>
      <c r="G33" s="357"/>
      <c r="H33" s="357"/>
      <c r="I33" s="357"/>
      <c r="J33" s="368">
        <v>5070.8</v>
      </c>
      <c r="K33" s="369">
        <f>J33/J41</f>
        <v>3.1422437893620918E-2</v>
      </c>
    </row>
    <row r="34" spans="2:11">
      <c r="B34" s="74">
        <v>3</v>
      </c>
      <c r="C34" s="70" t="s">
        <v>243</v>
      </c>
      <c r="D34" s="357"/>
      <c r="E34" s="467">
        <f>J34/5</f>
        <v>25253.06</v>
      </c>
      <c r="F34" s="467">
        <f>J34/5</f>
        <v>25253.06</v>
      </c>
      <c r="G34" s="467">
        <f>J34/5</f>
        <v>25253.06</v>
      </c>
      <c r="H34" s="467">
        <f>J34/5</f>
        <v>25253.06</v>
      </c>
      <c r="I34" s="467">
        <f>J34/5</f>
        <v>25253.06</v>
      </c>
      <c r="J34" s="368">
        <v>126265.3</v>
      </c>
      <c r="K34" s="369">
        <f>J34/J41</f>
        <v>0.78243345179644497</v>
      </c>
    </row>
    <row r="35" spans="2:11">
      <c r="B35" s="74">
        <v>4</v>
      </c>
      <c r="C35" s="70" t="s">
        <v>335</v>
      </c>
      <c r="D35" s="357"/>
      <c r="E35" s="357"/>
      <c r="F35" s="357"/>
      <c r="G35" s="467">
        <f>J35</f>
        <v>4641.33</v>
      </c>
      <c r="H35" s="357"/>
      <c r="I35" s="357"/>
      <c r="J35" s="368">
        <v>4641.33</v>
      </c>
      <c r="K35" s="369">
        <f>J35/J41</f>
        <v>2.8761123228839548E-2</v>
      </c>
    </row>
    <row r="36" spans="2:11">
      <c r="B36" s="74">
        <v>5</v>
      </c>
      <c r="C36" s="70" t="s">
        <v>851</v>
      </c>
      <c r="D36" s="357"/>
      <c r="E36" s="357"/>
      <c r="F36" s="357"/>
      <c r="G36" s="467">
        <f>J36/3</f>
        <v>2755.4666666666667</v>
      </c>
      <c r="H36" s="467">
        <f>J36/3</f>
        <v>2755.4666666666667</v>
      </c>
      <c r="I36" s="467">
        <f>J36/3</f>
        <v>2755.4666666666667</v>
      </c>
      <c r="J36" s="368">
        <f>3174.42+5091.98</f>
        <v>8266.4</v>
      </c>
      <c r="K36" s="369">
        <f>J36/J41</f>
        <v>5.1224745721351252E-2</v>
      </c>
    </row>
    <row r="37" spans="2:11">
      <c r="B37" s="74">
        <v>6</v>
      </c>
      <c r="C37" s="70" t="s">
        <v>245</v>
      </c>
      <c r="D37" s="357"/>
      <c r="E37" s="357"/>
      <c r="F37" s="469"/>
      <c r="G37" s="467">
        <f>J37</f>
        <v>490.36</v>
      </c>
      <c r="H37" s="469"/>
      <c r="I37" s="469"/>
      <c r="J37" s="368">
        <v>490.36</v>
      </c>
      <c r="K37" s="369">
        <f>J37/J41</f>
        <v>3.0386342678701494E-3</v>
      </c>
    </row>
    <row r="38" spans="2:11">
      <c r="B38" s="74">
        <v>7</v>
      </c>
      <c r="C38" s="70" t="s">
        <v>850</v>
      </c>
      <c r="D38" s="357"/>
      <c r="E38" s="357"/>
      <c r="F38" s="469"/>
      <c r="G38" s="469"/>
      <c r="H38" s="469"/>
      <c r="I38" s="467">
        <f>J38</f>
        <v>3500.24</v>
      </c>
      <c r="J38" s="368">
        <v>3500.24</v>
      </c>
      <c r="K38" s="369">
        <f>J38/J41</f>
        <v>2.1690083224100275E-2</v>
      </c>
    </row>
    <row r="39" spans="2:11">
      <c r="B39" s="74">
        <v>8</v>
      </c>
      <c r="C39" s="70" t="s">
        <v>594</v>
      </c>
      <c r="D39" s="357"/>
      <c r="E39" s="357"/>
      <c r="F39" s="469"/>
      <c r="G39" s="469"/>
      <c r="H39" s="469"/>
      <c r="I39" s="467">
        <f>J39</f>
        <v>4588</v>
      </c>
      <c r="J39" s="368">
        <v>4588</v>
      </c>
      <c r="K39" s="369">
        <f>J39/J41</f>
        <v>2.8430650993123918E-2</v>
      </c>
    </row>
    <row r="40" spans="2:11">
      <c r="B40" s="74"/>
      <c r="C40" s="70"/>
      <c r="D40" s="472">
        <f>SUM(D32:D39)</f>
        <v>3040.2000000000007</v>
      </c>
      <c r="E40" s="472">
        <f>SUM(E32:E39)</f>
        <v>28890.960000000003</v>
      </c>
      <c r="F40" s="472">
        <f>SUM(F32:F38)</f>
        <v>28890.960000000003</v>
      </c>
      <c r="G40" s="472">
        <f>SUM(G32:G38)</f>
        <v>34242.716666666667</v>
      </c>
      <c r="H40" s="472">
        <f>SUM(H32:H38)</f>
        <v>29111.026666666668</v>
      </c>
      <c r="I40" s="472">
        <f>SUM(I32:I38)</f>
        <v>32611.26666666667</v>
      </c>
      <c r="J40" s="470"/>
      <c r="K40" s="475"/>
    </row>
    <row r="41" spans="2:11">
      <c r="B41" s="74"/>
      <c r="C41" s="70"/>
      <c r="D41" s="357"/>
      <c r="E41" s="357"/>
      <c r="F41" s="357"/>
      <c r="G41" s="357"/>
      <c r="H41" s="386" t="s">
        <v>240</v>
      </c>
      <c r="I41" s="387"/>
      <c r="J41" s="471">
        <f>SUM(J32:J39)</f>
        <v>161375.12999999995</v>
      </c>
      <c r="K41" s="466">
        <f>SUM(K32:K40)</f>
        <v>1.0000000000000002</v>
      </c>
    </row>
    <row r="42" spans="2:11">
      <c r="B42" s="74"/>
      <c r="C42" s="70"/>
      <c r="D42" s="357"/>
      <c r="E42" s="357"/>
      <c r="F42" s="357"/>
      <c r="G42" s="357"/>
      <c r="H42" s="388" t="s">
        <v>334</v>
      </c>
      <c r="I42" s="389"/>
      <c r="J42" s="471">
        <f>J41*30%</f>
        <v>48412.538999999982</v>
      </c>
      <c r="K42" s="466"/>
    </row>
    <row r="43" spans="2:11">
      <c r="B43" s="74"/>
      <c r="C43" s="70"/>
      <c r="D43" s="357"/>
      <c r="E43" s="357"/>
      <c r="F43" s="357"/>
      <c r="G43" s="357"/>
      <c r="H43" s="390" t="s">
        <v>248</v>
      </c>
      <c r="I43" s="391"/>
      <c r="J43" s="471">
        <f>SUM(J41:J42)</f>
        <v>209787.66899999994</v>
      </c>
      <c r="K43" s="466"/>
    </row>
    <row r="44" spans="2:11">
      <c r="B44" s="74"/>
      <c r="C44" s="70"/>
      <c r="D44" s="357"/>
      <c r="E44" s="357"/>
      <c r="F44" s="357"/>
      <c r="G44" s="357"/>
      <c r="H44" s="357"/>
      <c r="I44" s="464"/>
      <c r="J44" s="468"/>
      <c r="K44" s="466"/>
    </row>
    <row r="45" spans="2:11">
      <c r="B45" s="74"/>
      <c r="C45" s="70"/>
      <c r="D45" s="357"/>
      <c r="E45" s="357"/>
      <c r="F45" s="357"/>
      <c r="G45" s="357"/>
      <c r="H45" s="357"/>
      <c r="I45" s="464"/>
      <c r="J45" s="468"/>
      <c r="K45" s="466"/>
    </row>
    <row r="46" spans="2:11">
      <c r="B46" s="372" t="s">
        <v>236</v>
      </c>
      <c r="C46" s="380" t="s">
        <v>844</v>
      </c>
      <c r="D46" s="384" t="s">
        <v>774</v>
      </c>
      <c r="E46" s="385"/>
      <c r="F46" s="385"/>
      <c r="G46" s="385"/>
      <c r="H46" s="385"/>
      <c r="I46" s="380"/>
      <c r="J46" s="382"/>
      <c r="K46" s="383"/>
    </row>
    <row r="47" spans="2:11">
      <c r="B47" s="373"/>
      <c r="C47" s="381"/>
      <c r="D47" s="310" t="s">
        <v>775</v>
      </c>
      <c r="E47" s="310" t="s">
        <v>776</v>
      </c>
      <c r="F47" s="310" t="s">
        <v>777</v>
      </c>
      <c r="G47" s="310" t="s">
        <v>829</v>
      </c>
      <c r="H47" s="310" t="s">
        <v>830</v>
      </c>
      <c r="I47" s="310" t="s">
        <v>831</v>
      </c>
      <c r="J47" s="293" t="s">
        <v>711</v>
      </c>
      <c r="K47" s="294" t="s">
        <v>712</v>
      </c>
    </row>
    <row r="48" spans="2:11">
      <c r="B48" s="358">
        <v>3</v>
      </c>
      <c r="C48" s="365" t="s">
        <v>847</v>
      </c>
      <c r="D48" s="355"/>
      <c r="E48" s="355"/>
      <c r="F48" s="355"/>
      <c r="G48" s="355"/>
      <c r="H48" s="355"/>
      <c r="I48" s="355"/>
      <c r="J48" s="366"/>
      <c r="K48" s="367"/>
    </row>
    <row r="49" spans="2:11">
      <c r="B49" s="74">
        <v>1</v>
      </c>
      <c r="C49" s="70" t="s">
        <v>235</v>
      </c>
      <c r="D49" s="467">
        <f>J49</f>
        <v>5579.46</v>
      </c>
      <c r="E49" s="357"/>
      <c r="F49" s="357"/>
      <c r="G49" s="357"/>
      <c r="H49" s="357"/>
      <c r="I49" s="357"/>
      <c r="J49" s="368">
        <v>5579.46</v>
      </c>
      <c r="K49" s="369">
        <f>J49/J60</f>
        <v>2.8647291829556137E-2</v>
      </c>
    </row>
    <row r="50" spans="2:11">
      <c r="B50" s="74">
        <v>2</v>
      </c>
      <c r="C50" s="70" t="s">
        <v>848</v>
      </c>
      <c r="D50" s="467">
        <f>J50/2</f>
        <v>2172.2600000000002</v>
      </c>
      <c r="E50" s="467">
        <f>J50/2</f>
        <v>2172.2600000000002</v>
      </c>
      <c r="F50" s="357"/>
      <c r="G50" s="357"/>
      <c r="H50" s="357"/>
      <c r="I50" s="357"/>
      <c r="J50" s="368">
        <v>4344.5200000000004</v>
      </c>
      <c r="K50" s="369">
        <f>J50/J60</f>
        <v>2.230659101406646E-2</v>
      </c>
    </row>
    <row r="51" spans="2:11">
      <c r="B51" s="74">
        <v>3</v>
      </c>
      <c r="C51" s="70" t="s">
        <v>426</v>
      </c>
      <c r="D51" s="357"/>
      <c r="E51" s="467">
        <f>J51/2</f>
        <v>6684.14</v>
      </c>
      <c r="F51" s="467">
        <f>J51/2</f>
        <v>6684.14</v>
      </c>
      <c r="G51" s="357"/>
      <c r="H51" s="357"/>
      <c r="I51" s="357"/>
      <c r="J51" s="368">
        <v>13368.28</v>
      </c>
      <c r="K51" s="369">
        <f>J51/J60</f>
        <v>6.8638366153573785E-2</v>
      </c>
    </row>
    <row r="52" spans="2:11">
      <c r="B52" s="74">
        <v>4</v>
      </c>
      <c r="C52" s="70" t="s">
        <v>243</v>
      </c>
      <c r="D52" s="357"/>
      <c r="E52" s="467">
        <f>J52/5</f>
        <v>21817.194</v>
      </c>
      <c r="F52" s="467">
        <f>J52/5</f>
        <v>21817.194</v>
      </c>
      <c r="G52" s="467">
        <f>J52/5</f>
        <v>21817.194</v>
      </c>
      <c r="H52" s="467">
        <f>J52/5</f>
        <v>21817.194</v>
      </c>
      <c r="I52" s="467">
        <f>J52/5</f>
        <v>21817.194</v>
      </c>
      <c r="J52" s="368">
        <v>109085.97</v>
      </c>
      <c r="K52" s="369">
        <f>J52/J60</f>
        <v>0.56009320204826385</v>
      </c>
    </row>
    <row r="53" spans="2:11">
      <c r="B53" s="74">
        <v>5</v>
      </c>
      <c r="C53" s="70" t="s">
        <v>335</v>
      </c>
      <c r="D53" s="357"/>
      <c r="E53" s="357"/>
      <c r="F53" s="357"/>
      <c r="G53" s="467">
        <f>J53</f>
        <v>4641.33</v>
      </c>
      <c r="H53" s="357"/>
      <c r="I53" s="357"/>
      <c r="J53" s="368">
        <v>4641.33</v>
      </c>
      <c r="K53" s="369">
        <f>J53/J60</f>
        <v>2.3830538257694076E-2</v>
      </c>
    </row>
    <row r="54" spans="2:11">
      <c r="B54" s="74">
        <v>6</v>
      </c>
      <c r="C54" s="70" t="s">
        <v>852</v>
      </c>
      <c r="D54" s="357"/>
      <c r="E54" s="357"/>
      <c r="F54" s="467">
        <f>J54/2</f>
        <v>6530.585</v>
      </c>
      <c r="G54" s="467">
        <f>J54/2</f>
        <v>6530.585</v>
      </c>
      <c r="H54" s="357"/>
      <c r="I54" s="357"/>
      <c r="J54" s="368">
        <v>13061.17</v>
      </c>
      <c r="K54" s="369">
        <f>J54/J60</f>
        <v>6.7061534382439114E-2</v>
      </c>
    </row>
    <row r="55" spans="2:11">
      <c r="B55" s="74">
        <v>7</v>
      </c>
      <c r="C55" s="70" t="s">
        <v>724</v>
      </c>
      <c r="D55" s="357"/>
      <c r="E55" s="357"/>
      <c r="F55" s="357"/>
      <c r="G55" s="467">
        <f>J55/3</f>
        <v>3239.9833333333336</v>
      </c>
      <c r="H55" s="467">
        <f>J55/3</f>
        <v>3239.9833333333336</v>
      </c>
      <c r="I55" s="467">
        <f>J55/3</f>
        <v>3239.9833333333336</v>
      </c>
      <c r="J55" s="368">
        <v>9719.9500000000007</v>
      </c>
      <c r="K55" s="369">
        <f>J55/J60</f>
        <v>4.9906307101170042E-2</v>
      </c>
    </row>
    <row r="56" spans="2:11">
      <c r="B56" s="74">
        <v>8</v>
      </c>
      <c r="C56" s="70" t="s">
        <v>853</v>
      </c>
      <c r="D56" s="357"/>
      <c r="E56" s="467">
        <f>J56/2</f>
        <v>3120.55</v>
      </c>
      <c r="F56" s="467">
        <f>J56/2</f>
        <v>3120.55</v>
      </c>
      <c r="G56" s="357"/>
      <c r="H56" s="357"/>
      <c r="I56" s="357"/>
      <c r="J56" s="368">
        <v>6241.1</v>
      </c>
      <c r="K56" s="369">
        <f>J56/J60</f>
        <v>3.2044429575163694E-2</v>
      </c>
    </row>
    <row r="57" spans="2:11">
      <c r="B57" s="74">
        <v>9</v>
      </c>
      <c r="C57" s="70" t="s">
        <v>850</v>
      </c>
      <c r="D57" s="357"/>
      <c r="E57" s="357"/>
      <c r="F57" s="357"/>
      <c r="G57" s="357"/>
      <c r="H57" s="357"/>
      <c r="I57" s="467">
        <f>J57</f>
        <v>1939.98</v>
      </c>
      <c r="J57" s="368">
        <v>1939.98</v>
      </c>
      <c r="K57" s="369">
        <f>J57/J60</f>
        <v>9.9606723954472863E-3</v>
      </c>
    </row>
    <row r="58" spans="2:11">
      <c r="B58" s="74">
        <v>10</v>
      </c>
      <c r="C58" s="70" t="s">
        <v>594</v>
      </c>
      <c r="D58" s="357"/>
      <c r="E58" s="357"/>
      <c r="F58" s="357"/>
      <c r="G58" s="357"/>
      <c r="H58" s="467">
        <f>J58/2</f>
        <v>13391.1</v>
      </c>
      <c r="I58" s="467">
        <f>J58/2</f>
        <v>13391.1</v>
      </c>
      <c r="J58" s="368">
        <v>26782.2</v>
      </c>
      <c r="K58" s="369">
        <f>J58/J60</f>
        <v>0.13751106724262535</v>
      </c>
    </row>
    <row r="59" spans="2:11">
      <c r="B59" s="74"/>
      <c r="C59" s="70"/>
      <c r="D59" s="477">
        <f>SUM(D49:D58)</f>
        <v>7751.72</v>
      </c>
      <c r="E59" s="477">
        <f t="shared" ref="E59:I59" si="3">SUM(E49:E58)</f>
        <v>33794.144</v>
      </c>
      <c r="F59" s="477">
        <f t="shared" si="3"/>
        <v>38152.469000000005</v>
      </c>
      <c r="G59" s="477">
        <f t="shared" si="3"/>
        <v>36229.092333333334</v>
      </c>
      <c r="H59" s="477">
        <f t="shared" si="3"/>
        <v>38448.277333333332</v>
      </c>
      <c r="I59" s="477">
        <f t="shared" si="3"/>
        <v>40388.257333333335</v>
      </c>
      <c r="J59" s="476"/>
      <c r="K59" s="475"/>
    </row>
    <row r="60" spans="2:11">
      <c r="B60" s="74"/>
      <c r="C60" s="70"/>
      <c r="D60" s="357"/>
      <c r="E60" s="357"/>
      <c r="F60" s="357"/>
      <c r="G60" s="357"/>
      <c r="H60" s="386" t="s">
        <v>240</v>
      </c>
      <c r="I60" s="387"/>
      <c r="J60" s="471">
        <f>SUM(J49:J59)</f>
        <v>194763.96000000005</v>
      </c>
      <c r="K60" s="466">
        <f>SUM(K49:K59)</f>
        <v>0.99999999999999978</v>
      </c>
    </row>
    <row r="61" spans="2:11">
      <c r="B61" s="74"/>
      <c r="C61" s="70"/>
      <c r="D61" s="357"/>
      <c r="E61" s="357"/>
      <c r="F61" s="357"/>
      <c r="G61" s="357"/>
      <c r="H61" s="388" t="s">
        <v>334</v>
      </c>
      <c r="I61" s="389"/>
      <c r="J61" s="471">
        <f>J60*30%</f>
        <v>58429.188000000016</v>
      </c>
      <c r="K61" s="369"/>
    </row>
    <row r="62" spans="2:11">
      <c r="B62" s="74"/>
      <c r="C62" s="70"/>
      <c r="D62" s="357"/>
      <c r="E62" s="357"/>
      <c r="F62" s="357"/>
      <c r="G62" s="357"/>
      <c r="H62" s="390" t="s">
        <v>248</v>
      </c>
      <c r="I62" s="391"/>
      <c r="J62" s="471">
        <f>SUM(J60:J61)</f>
        <v>253193.14800000007</v>
      </c>
      <c r="K62" s="369"/>
    </row>
    <row r="63" spans="2:11">
      <c r="B63" s="74"/>
      <c r="C63" s="70"/>
      <c r="D63" s="357"/>
      <c r="E63" s="357"/>
      <c r="F63" s="357"/>
      <c r="G63" s="357"/>
      <c r="H63" s="357"/>
      <c r="I63" s="357"/>
      <c r="J63" s="368"/>
      <c r="K63" s="369"/>
    </row>
    <row r="64" spans="2:11">
      <c r="B64" s="377"/>
      <c r="C64" s="378"/>
      <c r="D64" s="378"/>
      <c r="E64" s="378"/>
      <c r="F64" s="378"/>
      <c r="G64" s="378"/>
      <c r="H64" s="378"/>
      <c r="I64" s="378"/>
      <c r="J64" s="378"/>
      <c r="K64" s="379"/>
    </row>
    <row r="65" spans="2:11">
      <c r="B65" s="374"/>
      <c r="C65" s="375"/>
      <c r="D65" s="375"/>
      <c r="E65" s="375"/>
      <c r="F65" s="375"/>
      <c r="G65" s="375"/>
      <c r="H65" s="375"/>
      <c r="I65" s="375"/>
      <c r="J65" s="375"/>
      <c r="K65" s="376"/>
    </row>
    <row r="67" spans="2:11" ht="15.75">
      <c r="C67" s="337"/>
    </row>
  </sheetData>
  <mergeCells count="23">
    <mergeCell ref="H21:I21"/>
    <mergeCell ref="H22:I22"/>
    <mergeCell ref="H60:I60"/>
    <mergeCell ref="H61:I61"/>
    <mergeCell ref="H62:I62"/>
    <mergeCell ref="D7:I7"/>
    <mergeCell ref="D29:I29"/>
    <mergeCell ref="J29:K29"/>
    <mergeCell ref="D46:I46"/>
    <mergeCell ref="B7:B8"/>
    <mergeCell ref="B65:K65"/>
    <mergeCell ref="B64:K64"/>
    <mergeCell ref="C7:C8"/>
    <mergeCell ref="J7:K7"/>
    <mergeCell ref="B29:B30"/>
    <mergeCell ref="C29:C30"/>
    <mergeCell ref="B46:B47"/>
    <mergeCell ref="C46:C47"/>
    <mergeCell ref="J46:K46"/>
    <mergeCell ref="H41:I41"/>
    <mergeCell ref="H42:I42"/>
    <mergeCell ref="H43:I43"/>
    <mergeCell ref="H20:I2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landscape" r:id="rId1"/>
  <headerFooter>
    <oddHeader>&amp;L&amp;"Ecofont Vera Sans,Regular"SMA - Secretaria do Meio Ambiente&amp;C&amp;"Ecofont Vera Sans,Regular"MUCJI - Mosaico de Unidades de Conservação da Jureia-Itatins
PEI - Parque Estadual de Itinguçu
Núcleo Arpoador&amp;R&amp;"Ecofont Vera Sans,Regular"CPOS 164 - DEZ/2014</oddHeader>
    <oddFooter>&amp;L&amp;"Ecofont Vera Sans,Regular"&amp;F
&amp;A&amp;R&amp;"Ecofont Vera Sans,Regular"Página &amp;P de &amp;N</oddFooter>
  </headerFooter>
  <ignoredErrors>
    <ignoredError sqref="D8 E8:I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290"/>
  <sheetViews>
    <sheetView showGridLines="0" workbookViewId="0">
      <pane ySplit="7" topLeftCell="A266" activePane="bottomLeft" state="frozen"/>
      <selection activeCell="D24" sqref="D24"/>
      <selection pane="bottomLeft" activeCell="F297" sqref="F297"/>
    </sheetView>
  </sheetViews>
  <sheetFormatPr defaultRowHeight="12.75"/>
  <cols>
    <col min="1" max="1" width="3.5703125" style="141" customWidth="1"/>
    <col min="2" max="2" width="4.5703125" style="217" customWidth="1"/>
    <col min="3" max="3" width="8.28515625" style="217" customWidth="1"/>
    <col min="4" max="4" width="11" style="217" customWidth="1"/>
    <col min="5" max="5" width="10.140625" style="335" customWidth="1"/>
    <col min="6" max="6" width="72.7109375" style="219" customWidth="1"/>
    <col min="7" max="7" width="5.7109375" style="217" bestFit="1" customWidth="1"/>
    <col min="8" max="8" width="12.140625" style="221" bestFit="1" customWidth="1"/>
    <col min="9" max="10" width="14" style="221" bestFit="1" customWidth="1"/>
    <col min="11" max="11" width="13.7109375" style="221" bestFit="1" customWidth="1"/>
    <col min="12" max="12" width="17.5703125" style="221" bestFit="1" customWidth="1"/>
    <col min="13" max="13" width="3" style="141" customWidth="1"/>
    <col min="14" max="16384" width="9.140625" style="141"/>
  </cols>
  <sheetData>
    <row r="6" spans="1:17" s="2" customFormat="1">
      <c r="B6" s="414" t="s">
        <v>236</v>
      </c>
      <c r="C6" s="415"/>
      <c r="D6" s="418" t="s">
        <v>422</v>
      </c>
      <c r="E6" s="418" t="s">
        <v>832</v>
      </c>
      <c r="F6" s="420" t="s">
        <v>237</v>
      </c>
      <c r="G6" s="422" t="s">
        <v>238</v>
      </c>
      <c r="H6" s="424" t="s">
        <v>239</v>
      </c>
      <c r="I6" s="426" t="s">
        <v>423</v>
      </c>
      <c r="J6" s="426" t="s">
        <v>269</v>
      </c>
      <c r="K6" s="424" t="s">
        <v>270</v>
      </c>
      <c r="L6" s="428" t="s">
        <v>240</v>
      </c>
    </row>
    <row r="7" spans="1:17" s="46" customFormat="1">
      <c r="B7" s="416"/>
      <c r="C7" s="417"/>
      <c r="D7" s="419"/>
      <c r="E7" s="419"/>
      <c r="F7" s="421"/>
      <c r="G7" s="423"/>
      <c r="H7" s="425"/>
      <c r="I7" s="427"/>
      <c r="J7" s="427"/>
      <c r="K7" s="425"/>
      <c r="L7" s="429"/>
    </row>
    <row r="8" spans="1:17" s="46" customFormat="1">
      <c r="B8" s="222" t="s">
        <v>235</v>
      </c>
      <c r="C8" s="223"/>
      <c r="D8" s="224"/>
      <c r="E8" s="339"/>
      <c r="F8" s="224"/>
      <c r="G8" s="224"/>
      <c r="H8" s="225"/>
      <c r="I8" s="225"/>
      <c r="J8" s="225"/>
      <c r="K8" s="225"/>
      <c r="L8" s="226"/>
    </row>
    <row r="9" spans="1:17">
      <c r="B9" s="227">
        <v>1</v>
      </c>
      <c r="C9" s="228"/>
      <c r="D9" s="229"/>
      <c r="E9" s="229"/>
      <c r="F9" s="317" t="s">
        <v>62</v>
      </c>
      <c r="G9" s="229"/>
      <c r="H9" s="91"/>
      <c r="I9" s="91"/>
      <c r="J9" s="231"/>
      <c r="K9" s="232"/>
      <c r="L9" s="233"/>
    </row>
    <row r="10" spans="1:17">
      <c r="B10" s="99"/>
      <c r="C10" s="6" t="s">
        <v>0</v>
      </c>
      <c r="D10" s="80" t="s">
        <v>279</v>
      </c>
      <c r="E10" s="6" t="s">
        <v>833</v>
      </c>
      <c r="F10" s="5" t="s">
        <v>148</v>
      </c>
      <c r="G10" s="6" t="s">
        <v>3</v>
      </c>
      <c r="H10" s="7">
        <v>15.36</v>
      </c>
      <c r="I10" s="18">
        <v>339.94</v>
      </c>
      <c r="J10" s="18">
        <v>53.24</v>
      </c>
      <c r="K10" s="18">
        <v>393.18</v>
      </c>
      <c r="L10" s="234">
        <f>K10*H10</f>
        <v>6039.2447999999995</v>
      </c>
    </row>
    <row r="11" spans="1:17" ht="25.5">
      <c r="A11" s="2"/>
      <c r="B11" s="99"/>
      <c r="C11" s="6" t="s">
        <v>25</v>
      </c>
      <c r="D11" s="29" t="s">
        <v>325</v>
      </c>
      <c r="E11" s="6" t="s">
        <v>833</v>
      </c>
      <c r="F11" s="29" t="s">
        <v>595</v>
      </c>
      <c r="G11" s="56" t="s">
        <v>5</v>
      </c>
      <c r="H11" s="18">
        <v>90</v>
      </c>
      <c r="I11" s="18">
        <v>11.16</v>
      </c>
      <c r="J11" s="18">
        <v>64.58</v>
      </c>
      <c r="K11" s="18">
        <v>75.739999999999995</v>
      </c>
      <c r="L11" s="60">
        <f>K11*H11</f>
        <v>6816.5999999999995</v>
      </c>
    </row>
    <row r="12" spans="1:17">
      <c r="B12" s="99"/>
      <c r="C12" s="6" t="s">
        <v>24</v>
      </c>
      <c r="D12" s="6" t="s">
        <v>336</v>
      </c>
      <c r="E12" s="6" t="s">
        <v>833</v>
      </c>
      <c r="F12" s="5" t="s">
        <v>27</v>
      </c>
      <c r="G12" s="6" t="s">
        <v>2</v>
      </c>
      <c r="H12" s="7">
        <v>1</v>
      </c>
      <c r="I12" s="7"/>
      <c r="J12" s="7"/>
      <c r="K12" s="7"/>
      <c r="L12" s="60">
        <v>3000</v>
      </c>
      <c r="M12" s="221"/>
      <c r="N12" s="221"/>
      <c r="O12" s="235"/>
      <c r="P12" s="236"/>
      <c r="Q12" s="237"/>
    </row>
    <row r="13" spans="1:17">
      <c r="B13" s="99"/>
      <c r="C13" s="6" t="s">
        <v>431</v>
      </c>
      <c r="D13" s="6" t="s">
        <v>336</v>
      </c>
      <c r="E13" s="6" t="s">
        <v>833</v>
      </c>
      <c r="F13" s="5" t="s">
        <v>28</v>
      </c>
      <c r="G13" s="6" t="s">
        <v>2</v>
      </c>
      <c r="H13" s="7">
        <v>1</v>
      </c>
      <c r="I13" s="7"/>
      <c r="J13" s="7"/>
      <c r="K13" s="51"/>
      <c r="L13" s="59">
        <v>1500</v>
      </c>
      <c r="M13" s="221"/>
      <c r="N13" s="221"/>
      <c r="O13" s="235"/>
      <c r="P13" s="236"/>
      <c r="Q13" s="237"/>
    </row>
    <row r="14" spans="1:17">
      <c r="B14" s="100"/>
      <c r="C14" s="238"/>
      <c r="D14" s="6"/>
      <c r="E14" s="6"/>
      <c r="F14" s="5"/>
      <c r="G14" s="6"/>
      <c r="H14" s="7"/>
      <c r="I14" s="7"/>
      <c r="J14" s="7"/>
      <c r="K14" s="51"/>
      <c r="L14" s="59"/>
      <c r="M14" s="221"/>
      <c r="N14" s="221"/>
      <c r="O14" s="235"/>
      <c r="P14" s="236"/>
      <c r="Q14" s="237"/>
    </row>
    <row r="15" spans="1:17">
      <c r="B15" s="100">
        <v>2</v>
      </c>
      <c r="C15" s="238"/>
      <c r="D15" s="6"/>
      <c r="E15" s="6"/>
      <c r="F15" s="316" t="s">
        <v>149</v>
      </c>
      <c r="G15" s="6"/>
      <c r="H15" s="7"/>
      <c r="I15" s="7"/>
      <c r="J15" s="138"/>
      <c r="K15" s="139"/>
      <c r="L15" s="59"/>
      <c r="M15" s="221"/>
      <c r="N15" s="221"/>
      <c r="O15" s="235"/>
      <c r="P15" s="236"/>
      <c r="Q15" s="237"/>
    </row>
    <row r="16" spans="1:17" ht="38.25">
      <c r="B16" s="100"/>
      <c r="C16" s="238" t="s">
        <v>20</v>
      </c>
      <c r="D16" s="6" t="s">
        <v>336</v>
      </c>
      <c r="E16" s="6" t="s">
        <v>833</v>
      </c>
      <c r="F16" s="5" t="s">
        <v>152</v>
      </c>
      <c r="G16" s="6" t="s">
        <v>150</v>
      </c>
      <c r="H16" s="7">
        <v>30</v>
      </c>
      <c r="I16" s="7"/>
      <c r="J16" s="18"/>
      <c r="K16" s="52">
        <v>128</v>
      </c>
      <c r="L16" s="59">
        <f>K16*H16</f>
        <v>3840</v>
      </c>
      <c r="M16" s="221"/>
      <c r="N16" s="221"/>
      <c r="O16" s="235"/>
      <c r="P16" s="236"/>
      <c r="Q16" s="237"/>
    </row>
    <row r="17" spans="2:17" ht="25.5">
      <c r="B17" s="100"/>
      <c r="C17" s="238" t="s">
        <v>596</v>
      </c>
      <c r="D17" s="6" t="s">
        <v>336</v>
      </c>
      <c r="E17" s="6" t="s">
        <v>833</v>
      </c>
      <c r="F17" s="5" t="s">
        <v>151</v>
      </c>
      <c r="G17" s="6" t="s">
        <v>150</v>
      </c>
      <c r="H17" s="7">
        <v>30</v>
      </c>
      <c r="I17" s="7"/>
      <c r="J17" s="7"/>
      <c r="K17" s="52">
        <v>52</v>
      </c>
      <c r="L17" s="59">
        <f>K17*H17</f>
        <v>1560</v>
      </c>
      <c r="M17" s="221"/>
      <c r="N17" s="221"/>
      <c r="O17" s="235"/>
      <c r="P17" s="236"/>
      <c r="Q17" s="237"/>
    </row>
    <row r="18" spans="2:17" ht="25.5">
      <c r="B18" s="100"/>
      <c r="C18" s="238" t="s">
        <v>597</v>
      </c>
      <c r="D18" s="6" t="s">
        <v>336</v>
      </c>
      <c r="E18" s="6" t="s">
        <v>833</v>
      </c>
      <c r="F18" s="5" t="s">
        <v>153</v>
      </c>
      <c r="G18" s="6" t="s">
        <v>150</v>
      </c>
      <c r="H18" s="7">
        <v>30</v>
      </c>
      <c r="I18" s="7"/>
      <c r="J18" s="7"/>
      <c r="K18" s="52">
        <v>40.5</v>
      </c>
      <c r="L18" s="59">
        <f>K18*H18</f>
        <v>1215</v>
      </c>
      <c r="M18" s="221"/>
      <c r="N18" s="221"/>
      <c r="O18" s="235"/>
      <c r="P18" s="236"/>
      <c r="Q18" s="237"/>
    </row>
    <row r="19" spans="2:17">
      <c r="B19" s="100"/>
      <c r="C19" s="238"/>
      <c r="D19" s="6"/>
      <c r="E19" s="6"/>
      <c r="F19" s="5"/>
      <c r="G19" s="6"/>
      <c r="H19" s="7"/>
      <c r="I19" s="7"/>
      <c r="J19" s="7"/>
      <c r="K19" s="51"/>
      <c r="L19" s="59"/>
      <c r="M19" s="221"/>
      <c r="N19" s="221"/>
      <c r="O19" s="235"/>
      <c r="P19" s="236"/>
      <c r="Q19" s="237"/>
    </row>
    <row r="20" spans="2:17">
      <c r="B20" s="100">
        <v>3</v>
      </c>
      <c r="C20" s="238"/>
      <c r="D20" s="6"/>
      <c r="E20" s="6"/>
      <c r="F20" s="315" t="s">
        <v>598</v>
      </c>
      <c r="G20" s="6"/>
      <c r="H20" s="7"/>
      <c r="I20" s="7"/>
      <c r="J20" s="7"/>
      <c r="K20" s="51"/>
      <c r="L20" s="59"/>
      <c r="M20" s="221"/>
      <c r="N20" s="221"/>
      <c r="O20" s="235"/>
      <c r="P20" s="236"/>
      <c r="Q20" s="237"/>
    </row>
    <row r="21" spans="2:17" ht="25.5">
      <c r="B21" s="100"/>
      <c r="C21" s="238" t="s">
        <v>4</v>
      </c>
      <c r="D21" s="80" t="s">
        <v>599</v>
      </c>
      <c r="E21" s="6" t="s">
        <v>833</v>
      </c>
      <c r="F21" s="10" t="s">
        <v>600</v>
      </c>
      <c r="G21" s="6" t="s">
        <v>601</v>
      </c>
      <c r="H21" s="51">
        <v>120</v>
      </c>
      <c r="I21" s="239">
        <v>7.66</v>
      </c>
      <c r="J21" s="239">
        <v>1.2</v>
      </c>
      <c r="K21" s="239">
        <v>8.86</v>
      </c>
      <c r="L21" s="60">
        <f>K21*H21</f>
        <v>1063.1999999999998</v>
      </c>
      <c r="M21" s="221"/>
      <c r="N21" s="221"/>
      <c r="O21" s="235"/>
      <c r="P21" s="236"/>
      <c r="Q21" s="237"/>
    </row>
    <row r="22" spans="2:17" ht="25.5">
      <c r="B22" s="100"/>
      <c r="C22" s="238" t="s">
        <v>35</v>
      </c>
      <c r="D22" s="80" t="s">
        <v>602</v>
      </c>
      <c r="E22" s="6" t="s">
        <v>833</v>
      </c>
      <c r="F22" s="5" t="s">
        <v>603</v>
      </c>
      <c r="G22" s="6" t="s">
        <v>3</v>
      </c>
      <c r="H22" s="51">
        <v>120</v>
      </c>
      <c r="I22" s="239">
        <v>0</v>
      </c>
      <c r="J22" s="239">
        <v>7.3</v>
      </c>
      <c r="K22" s="239">
        <v>7.3</v>
      </c>
      <c r="L22" s="60">
        <f>K22*H22</f>
        <v>876</v>
      </c>
      <c r="M22" s="221"/>
      <c r="N22" s="221"/>
      <c r="O22" s="235"/>
      <c r="P22" s="236"/>
      <c r="Q22" s="237"/>
    </row>
    <row r="23" spans="2:17">
      <c r="B23" s="100"/>
      <c r="C23" s="8"/>
      <c r="D23" s="308"/>
      <c r="E23" s="308"/>
      <c r="F23" s="160"/>
      <c r="G23" s="8"/>
      <c r="H23" s="9"/>
      <c r="I23" s="309"/>
      <c r="J23" s="309"/>
      <c r="K23" s="309"/>
      <c r="L23" s="60"/>
      <c r="M23" s="221"/>
      <c r="N23" s="221"/>
      <c r="O23" s="235"/>
      <c r="P23" s="236"/>
      <c r="Q23" s="237"/>
    </row>
    <row r="24" spans="2:17" s="3" customFormat="1" ht="12.75" customHeight="1">
      <c r="B24" s="100">
        <v>4</v>
      </c>
      <c r="C24" s="312"/>
      <c r="D24" s="313"/>
      <c r="E24" s="340"/>
      <c r="F24" s="312" t="s">
        <v>752</v>
      </c>
      <c r="G24" s="313"/>
      <c r="H24" s="313"/>
      <c r="I24" s="313"/>
      <c r="J24" s="313"/>
      <c r="K24" s="313"/>
      <c r="L24" s="314"/>
    </row>
    <row r="25" spans="2:17" s="3" customFormat="1">
      <c r="B25" s="107"/>
      <c r="C25" s="6" t="s">
        <v>29</v>
      </c>
      <c r="D25" s="6" t="s">
        <v>338</v>
      </c>
      <c r="E25" s="6" t="s">
        <v>835</v>
      </c>
      <c r="F25" s="10" t="s">
        <v>339</v>
      </c>
      <c r="G25" s="6" t="s">
        <v>9</v>
      </c>
      <c r="H25" s="108">
        <v>20</v>
      </c>
      <c r="I25" s="108">
        <v>8.26</v>
      </c>
      <c r="J25" s="109">
        <v>2.8</v>
      </c>
      <c r="K25" s="110">
        <v>11.06</v>
      </c>
      <c r="L25" s="59">
        <f>K25*H25</f>
        <v>221.20000000000002</v>
      </c>
    </row>
    <row r="26" spans="2:17" s="3" customFormat="1">
      <c r="B26" s="107"/>
      <c r="C26" s="6" t="s">
        <v>36</v>
      </c>
      <c r="D26" s="6" t="s">
        <v>340</v>
      </c>
      <c r="E26" s="6" t="s">
        <v>835</v>
      </c>
      <c r="F26" s="5" t="s">
        <v>341</v>
      </c>
      <c r="G26" s="6" t="s">
        <v>9</v>
      </c>
      <c r="H26" s="108">
        <v>10</v>
      </c>
      <c r="I26" s="108">
        <v>8.56</v>
      </c>
      <c r="J26" s="109">
        <v>25.22</v>
      </c>
      <c r="K26" s="110">
        <v>33.78</v>
      </c>
      <c r="L26" s="59">
        <f t="shared" ref="L26:L28" si="0">K26*H26</f>
        <v>337.8</v>
      </c>
    </row>
    <row r="27" spans="2:17" s="3" customFormat="1">
      <c r="B27" s="113"/>
      <c r="C27" s="6" t="s">
        <v>41</v>
      </c>
      <c r="D27" s="114" t="s">
        <v>372</v>
      </c>
      <c r="E27" s="114" t="s">
        <v>835</v>
      </c>
      <c r="F27" s="27" t="s">
        <v>373</v>
      </c>
      <c r="G27" s="34" t="s">
        <v>5</v>
      </c>
      <c r="H27" s="121">
        <v>1</v>
      </c>
      <c r="I27" s="121">
        <v>0</v>
      </c>
      <c r="J27" s="122">
        <v>29.9</v>
      </c>
      <c r="K27" s="123">
        <v>29.9</v>
      </c>
      <c r="L27" s="119">
        <f t="shared" si="0"/>
        <v>29.9</v>
      </c>
    </row>
    <row r="28" spans="2:17" s="3" customFormat="1">
      <c r="B28" s="113"/>
      <c r="C28" s="6" t="s">
        <v>42</v>
      </c>
      <c r="D28" s="114" t="s">
        <v>374</v>
      </c>
      <c r="E28" s="114" t="s">
        <v>835</v>
      </c>
      <c r="F28" s="24" t="s">
        <v>375</v>
      </c>
      <c r="G28" s="34" t="s">
        <v>5</v>
      </c>
      <c r="H28" s="121">
        <v>1</v>
      </c>
      <c r="I28" s="121">
        <v>0</v>
      </c>
      <c r="J28" s="122">
        <v>5.14</v>
      </c>
      <c r="K28" s="123">
        <v>5.14</v>
      </c>
      <c r="L28" s="119">
        <f t="shared" si="0"/>
        <v>5.14</v>
      </c>
    </row>
    <row r="29" spans="2:17" s="3" customFormat="1">
      <c r="B29" s="113"/>
      <c r="C29" s="6" t="s">
        <v>625</v>
      </c>
      <c r="D29" s="283" t="s">
        <v>336</v>
      </c>
      <c r="E29" s="283" t="s">
        <v>835</v>
      </c>
      <c r="F29" s="284" t="s">
        <v>720</v>
      </c>
      <c r="G29" s="283" t="s">
        <v>8</v>
      </c>
      <c r="H29" s="285">
        <v>3</v>
      </c>
      <c r="I29" s="285">
        <v>25.78</v>
      </c>
      <c r="J29" s="299">
        <v>19.41</v>
      </c>
      <c r="K29" s="300">
        <f>J29+I29</f>
        <v>45.19</v>
      </c>
      <c r="L29" s="119">
        <f>K29*H29</f>
        <v>135.57</v>
      </c>
    </row>
    <row r="30" spans="2:17" s="3" customFormat="1" ht="25.5">
      <c r="B30" s="100"/>
      <c r="C30" s="6" t="s">
        <v>744</v>
      </c>
      <c r="D30" s="6" t="s">
        <v>731</v>
      </c>
      <c r="E30" s="6" t="s">
        <v>833</v>
      </c>
      <c r="F30" s="27" t="s">
        <v>732</v>
      </c>
      <c r="G30" s="6" t="s">
        <v>8</v>
      </c>
      <c r="H30" s="58">
        <v>2</v>
      </c>
      <c r="I30" s="58">
        <v>10.69</v>
      </c>
      <c r="J30" s="58">
        <v>7.01</v>
      </c>
      <c r="K30" s="130">
        <v>17.7</v>
      </c>
      <c r="L30" s="59">
        <f t="shared" ref="L30:L35" si="1">K30*H30</f>
        <v>35.4</v>
      </c>
    </row>
    <row r="31" spans="2:17" s="3" customFormat="1">
      <c r="B31" s="100"/>
      <c r="C31" s="6" t="s">
        <v>745</v>
      </c>
      <c r="D31" s="6" t="s">
        <v>733</v>
      </c>
      <c r="E31" s="6" t="s">
        <v>833</v>
      </c>
      <c r="F31" s="27" t="s">
        <v>734</v>
      </c>
      <c r="G31" s="6" t="s">
        <v>8</v>
      </c>
      <c r="H31" s="58">
        <v>2</v>
      </c>
      <c r="I31" s="58">
        <v>47.57</v>
      </c>
      <c r="J31" s="58">
        <v>14.01</v>
      </c>
      <c r="K31" s="130">
        <v>61.58</v>
      </c>
      <c r="L31" s="59">
        <f t="shared" si="1"/>
        <v>123.16</v>
      </c>
    </row>
    <row r="32" spans="2:17" s="3" customFormat="1">
      <c r="B32" s="100"/>
      <c r="C32" s="6" t="s">
        <v>746</v>
      </c>
      <c r="D32" s="6" t="s">
        <v>735</v>
      </c>
      <c r="E32" s="6" t="s">
        <v>833</v>
      </c>
      <c r="F32" s="27" t="s">
        <v>736</v>
      </c>
      <c r="G32" s="6" t="s">
        <v>8</v>
      </c>
      <c r="H32" s="58">
        <v>2</v>
      </c>
      <c r="I32" s="58">
        <v>1.79</v>
      </c>
      <c r="J32" s="58">
        <v>2.8</v>
      </c>
      <c r="K32" s="130">
        <v>4.59</v>
      </c>
      <c r="L32" s="59">
        <f t="shared" si="1"/>
        <v>9.18</v>
      </c>
    </row>
    <row r="33" spans="2:17" s="3" customFormat="1">
      <c r="B33" s="100"/>
      <c r="C33" s="6" t="s">
        <v>747</v>
      </c>
      <c r="D33" s="6" t="s">
        <v>737</v>
      </c>
      <c r="E33" s="6" t="s">
        <v>833</v>
      </c>
      <c r="F33" s="27" t="s">
        <v>738</v>
      </c>
      <c r="G33" s="6" t="s">
        <v>8</v>
      </c>
      <c r="H33" s="58">
        <v>2</v>
      </c>
      <c r="I33" s="58">
        <v>22.65</v>
      </c>
      <c r="J33" s="58">
        <v>1.4</v>
      </c>
      <c r="K33" s="130">
        <v>24.05</v>
      </c>
      <c r="L33" s="59">
        <f t="shared" si="1"/>
        <v>48.1</v>
      </c>
    </row>
    <row r="34" spans="2:17" s="3" customFormat="1">
      <c r="B34" s="100"/>
      <c r="C34" s="6" t="s">
        <v>748</v>
      </c>
      <c r="D34" s="6" t="s">
        <v>739</v>
      </c>
      <c r="E34" s="6" t="s">
        <v>833</v>
      </c>
      <c r="F34" s="27" t="s">
        <v>740</v>
      </c>
      <c r="G34" s="6" t="s">
        <v>9</v>
      </c>
      <c r="H34" s="58">
        <v>10</v>
      </c>
      <c r="I34" s="58">
        <v>2.9</v>
      </c>
      <c r="J34" s="58">
        <v>2.8</v>
      </c>
      <c r="K34" s="130">
        <v>5.7</v>
      </c>
      <c r="L34" s="59">
        <f t="shared" si="1"/>
        <v>57</v>
      </c>
    </row>
    <row r="35" spans="2:17" s="3" customFormat="1" ht="25.5">
      <c r="B35" s="100"/>
      <c r="C35" s="6" t="s">
        <v>753</v>
      </c>
      <c r="D35" s="6" t="s">
        <v>778</v>
      </c>
      <c r="E35" s="6" t="s">
        <v>833</v>
      </c>
      <c r="F35" s="27" t="s">
        <v>779</v>
      </c>
      <c r="G35" s="6" t="s">
        <v>8</v>
      </c>
      <c r="H35" s="58">
        <v>2</v>
      </c>
      <c r="I35" s="58">
        <v>116.29</v>
      </c>
      <c r="J35" s="58">
        <v>16.63</v>
      </c>
      <c r="K35" s="130">
        <v>132.91999999999999</v>
      </c>
      <c r="L35" s="59">
        <f t="shared" si="1"/>
        <v>265.83999999999997</v>
      </c>
    </row>
    <row r="36" spans="2:17">
      <c r="B36" s="99"/>
      <c r="C36" s="8"/>
      <c r="D36" s="8"/>
      <c r="E36" s="8"/>
      <c r="F36" s="160"/>
      <c r="G36" s="8"/>
      <c r="H36" s="9"/>
      <c r="I36" s="240"/>
      <c r="J36" s="240"/>
      <c r="K36" s="240"/>
      <c r="L36" s="60"/>
      <c r="M36" s="221"/>
      <c r="N36" s="221"/>
      <c r="O36" s="235"/>
      <c r="P36" s="236"/>
      <c r="Q36" s="237"/>
    </row>
    <row r="37" spans="2:17">
      <c r="B37" s="98"/>
      <c r="C37" s="161"/>
      <c r="D37" s="161"/>
      <c r="E37" s="8"/>
      <c r="F37" s="398" t="s">
        <v>234</v>
      </c>
      <c r="G37" s="399"/>
      <c r="H37" s="399"/>
      <c r="I37" s="399"/>
      <c r="J37" s="399"/>
      <c r="K37" s="400"/>
      <c r="L37" s="165">
        <f>SUM(L10:L36)</f>
        <v>27178.334800000001</v>
      </c>
      <c r="M37" s="221"/>
      <c r="N37" s="221"/>
      <c r="O37" s="235"/>
      <c r="P37" s="236"/>
      <c r="Q37" s="237"/>
    </row>
    <row r="38" spans="2:17">
      <c r="B38" s="242"/>
      <c r="C38" s="46"/>
      <c r="D38" s="46"/>
      <c r="E38" s="46"/>
      <c r="F38" s="46"/>
      <c r="G38" s="46"/>
      <c r="H38" s="188"/>
      <c r="I38" s="188"/>
      <c r="J38" s="188"/>
      <c r="K38" s="188"/>
      <c r="L38" s="243"/>
      <c r="M38" s="221"/>
      <c r="N38" s="221"/>
      <c r="O38" s="235"/>
      <c r="P38" s="236"/>
      <c r="Q38" s="237"/>
    </row>
    <row r="39" spans="2:17">
      <c r="B39" s="65" t="s">
        <v>271</v>
      </c>
      <c r="C39" s="244"/>
      <c r="D39" s="191"/>
      <c r="E39" s="341"/>
      <c r="F39" s="191"/>
      <c r="G39" s="191"/>
      <c r="H39" s="193"/>
      <c r="I39" s="193"/>
      <c r="J39" s="193"/>
      <c r="K39" s="193"/>
      <c r="L39" s="194"/>
    </row>
    <row r="40" spans="2:17" ht="25.5">
      <c r="B40" s="74">
        <v>1</v>
      </c>
      <c r="C40" s="245"/>
      <c r="D40" s="69" t="s">
        <v>272</v>
      </c>
      <c r="E40" s="351" t="s">
        <v>834</v>
      </c>
      <c r="F40" s="70" t="s">
        <v>273</v>
      </c>
      <c r="G40" s="56" t="s">
        <v>5</v>
      </c>
      <c r="H40" s="52">
        <v>5</v>
      </c>
      <c r="I40" s="239">
        <v>0</v>
      </c>
      <c r="J40" s="239">
        <v>47.84</v>
      </c>
      <c r="K40" s="239">
        <v>47.84</v>
      </c>
      <c r="L40" s="60">
        <f>K40*H40</f>
        <v>239.20000000000002</v>
      </c>
    </row>
    <row r="41" spans="2:17">
      <c r="B41" s="74">
        <v>2</v>
      </c>
      <c r="C41" s="246"/>
      <c r="D41" s="69" t="s">
        <v>274</v>
      </c>
      <c r="E41" s="343" t="s">
        <v>834</v>
      </c>
      <c r="F41" s="70" t="s">
        <v>275</v>
      </c>
      <c r="G41" s="56" t="s">
        <v>3</v>
      </c>
      <c r="H41" s="52">
        <v>30</v>
      </c>
      <c r="I41" s="239">
        <v>0.24</v>
      </c>
      <c r="J41" s="239">
        <v>2.99</v>
      </c>
      <c r="K41" s="239">
        <v>3.23</v>
      </c>
      <c r="L41" s="60">
        <f>K41*H41</f>
        <v>96.9</v>
      </c>
    </row>
    <row r="42" spans="2:17">
      <c r="B42" s="74">
        <v>3</v>
      </c>
      <c r="C42" s="247"/>
      <c r="D42" s="6" t="s">
        <v>336</v>
      </c>
      <c r="E42" s="353" t="s">
        <v>834</v>
      </c>
      <c r="F42" s="352" t="s">
        <v>276</v>
      </c>
      <c r="G42" s="76" t="s">
        <v>8</v>
      </c>
      <c r="H42" s="248">
        <v>33</v>
      </c>
      <c r="I42" s="248"/>
      <c r="J42" s="248"/>
      <c r="K42" s="249">
        <v>150</v>
      </c>
      <c r="L42" s="63">
        <f>K42*H42</f>
        <v>4950</v>
      </c>
    </row>
    <row r="43" spans="2:17" ht="25.5">
      <c r="B43" s="74">
        <v>4</v>
      </c>
      <c r="C43" s="246"/>
      <c r="D43" s="69" t="s">
        <v>277</v>
      </c>
      <c r="E43" s="354" t="s">
        <v>834</v>
      </c>
      <c r="F43" s="70" t="s">
        <v>278</v>
      </c>
      <c r="G43" s="56" t="s">
        <v>3</v>
      </c>
      <c r="H43" s="52">
        <v>40</v>
      </c>
      <c r="I43" s="239">
        <v>0</v>
      </c>
      <c r="J43" s="239">
        <v>15.55</v>
      </c>
      <c r="K43" s="239">
        <v>15.55</v>
      </c>
      <c r="L43" s="60">
        <f>K43*H43</f>
        <v>622</v>
      </c>
    </row>
    <row r="44" spans="2:17">
      <c r="B44" s="99"/>
      <c r="C44" s="8"/>
      <c r="D44" s="8"/>
      <c r="E44" s="8"/>
      <c r="F44" s="160"/>
      <c r="G44" s="8"/>
      <c r="H44" s="9"/>
      <c r="I44" s="240"/>
      <c r="J44" s="240"/>
      <c r="K44" s="240"/>
      <c r="L44" s="60"/>
    </row>
    <row r="45" spans="2:17">
      <c r="B45" s="98"/>
      <c r="C45" s="161"/>
      <c r="D45" s="161"/>
      <c r="E45" s="8"/>
      <c r="F45" s="398" t="s">
        <v>234</v>
      </c>
      <c r="G45" s="399"/>
      <c r="H45" s="399"/>
      <c r="I45" s="399"/>
      <c r="J45" s="399"/>
      <c r="K45" s="400"/>
      <c r="L45" s="165">
        <f>SUM(L40:L44)</f>
        <v>5908.1</v>
      </c>
      <c r="M45" s="250"/>
    </row>
    <row r="46" spans="2:17">
      <c r="B46" s="242"/>
      <c r="C46" s="46"/>
      <c r="D46" s="46"/>
      <c r="E46" s="46"/>
      <c r="F46" s="46"/>
      <c r="G46" s="46"/>
      <c r="H46" s="188"/>
      <c r="I46" s="188"/>
      <c r="J46" s="188"/>
      <c r="K46" s="188"/>
      <c r="L46" s="243"/>
    </row>
    <row r="47" spans="2:17">
      <c r="B47" s="65" t="s">
        <v>426</v>
      </c>
      <c r="C47" s="244"/>
      <c r="D47" s="191"/>
      <c r="E47" s="341"/>
      <c r="F47" s="191"/>
      <c r="G47" s="191"/>
      <c r="H47" s="193"/>
      <c r="I47" s="193"/>
      <c r="J47" s="193"/>
      <c r="K47" s="193"/>
      <c r="L47" s="194"/>
    </row>
    <row r="48" spans="2:17">
      <c r="B48" s="100">
        <v>1</v>
      </c>
      <c r="C48" s="238"/>
      <c r="D48" s="6"/>
      <c r="E48" s="6"/>
      <c r="F48" s="5" t="s">
        <v>32</v>
      </c>
      <c r="G48" s="6"/>
      <c r="H48" s="7"/>
      <c r="I48" s="42"/>
      <c r="J48" s="42"/>
      <c r="K48" s="54"/>
      <c r="L48" s="59"/>
    </row>
    <row r="49" spans="2:13" ht="63.75">
      <c r="B49" s="100"/>
      <c r="C49" s="238" t="s">
        <v>0</v>
      </c>
      <c r="D49" s="6">
        <v>220102</v>
      </c>
      <c r="E49" s="6" t="s">
        <v>834</v>
      </c>
      <c r="F49" s="5" t="s">
        <v>604</v>
      </c>
      <c r="G49" s="6" t="s">
        <v>3</v>
      </c>
      <c r="H49" s="51">
        <v>30</v>
      </c>
      <c r="I49" s="239">
        <v>30.23</v>
      </c>
      <c r="J49" s="239">
        <v>30.83</v>
      </c>
      <c r="K49" s="239">
        <v>61.06</v>
      </c>
      <c r="L49" s="60">
        <f t="shared" ref="L49:L50" si="2">K49*H49</f>
        <v>1831.8000000000002</v>
      </c>
    </row>
    <row r="50" spans="2:13" ht="51">
      <c r="B50" s="100"/>
      <c r="C50" s="238" t="s">
        <v>25</v>
      </c>
      <c r="D50" s="6">
        <v>220102</v>
      </c>
      <c r="E50" s="6" t="s">
        <v>834</v>
      </c>
      <c r="F50" s="5" t="s">
        <v>605</v>
      </c>
      <c r="G50" s="6" t="s">
        <v>3</v>
      </c>
      <c r="H50" s="51">
        <v>5</v>
      </c>
      <c r="I50" s="239">
        <v>30.23</v>
      </c>
      <c r="J50" s="239">
        <v>30.83</v>
      </c>
      <c r="K50" s="239">
        <v>61.06</v>
      </c>
      <c r="L50" s="60">
        <f t="shared" si="2"/>
        <v>305.3</v>
      </c>
    </row>
    <row r="51" spans="2:13">
      <c r="B51" s="100"/>
      <c r="C51" s="238" t="s">
        <v>24</v>
      </c>
      <c r="D51" s="6" t="s">
        <v>336</v>
      </c>
      <c r="E51" s="6"/>
      <c r="F51" s="24" t="s">
        <v>88</v>
      </c>
      <c r="G51" s="6"/>
      <c r="H51" s="7"/>
      <c r="I51" s="7"/>
      <c r="J51" s="7"/>
      <c r="K51" s="51"/>
      <c r="L51" s="59"/>
    </row>
    <row r="52" spans="2:13">
      <c r="B52" s="100"/>
      <c r="C52" s="238" t="s">
        <v>842</v>
      </c>
      <c r="D52" s="6" t="s">
        <v>336</v>
      </c>
      <c r="E52" s="6" t="s">
        <v>834</v>
      </c>
      <c r="F52" s="20" t="s">
        <v>89</v>
      </c>
      <c r="G52" s="21" t="s">
        <v>90</v>
      </c>
      <c r="H52" s="7">
        <v>40</v>
      </c>
      <c r="I52" s="7"/>
      <c r="J52" s="7"/>
      <c r="K52" s="7">
        <v>83.4</v>
      </c>
      <c r="L52" s="60">
        <f>K52*H52</f>
        <v>3336</v>
      </c>
    </row>
    <row r="53" spans="2:13">
      <c r="B53" s="100"/>
      <c r="C53" s="238" t="s">
        <v>843</v>
      </c>
      <c r="D53" s="6" t="s">
        <v>336</v>
      </c>
      <c r="E53" s="6" t="s">
        <v>834</v>
      </c>
      <c r="F53" s="20" t="s">
        <v>91</v>
      </c>
      <c r="G53" s="21" t="s">
        <v>90</v>
      </c>
      <c r="H53" s="7">
        <v>40</v>
      </c>
      <c r="I53" s="7"/>
      <c r="J53" s="7"/>
      <c r="K53" s="7">
        <v>43.37</v>
      </c>
      <c r="L53" s="60">
        <f t="shared" ref="L53" si="3">K53*H53</f>
        <v>1734.8</v>
      </c>
    </row>
    <row r="54" spans="2:13">
      <c r="B54" s="99"/>
      <c r="C54" s="8"/>
      <c r="D54" s="8"/>
      <c r="E54" s="8"/>
      <c r="F54" s="160"/>
      <c r="G54" s="8"/>
      <c r="H54" s="9"/>
      <c r="I54" s="240"/>
      <c r="J54" s="240"/>
      <c r="K54" s="240"/>
      <c r="L54" s="60"/>
    </row>
    <row r="55" spans="2:13">
      <c r="B55" s="98"/>
      <c r="C55" s="161"/>
      <c r="D55" s="161"/>
      <c r="E55" s="8"/>
      <c r="F55" s="398" t="s">
        <v>234</v>
      </c>
      <c r="G55" s="399"/>
      <c r="H55" s="399"/>
      <c r="I55" s="399"/>
      <c r="J55" s="399"/>
      <c r="K55" s="400"/>
      <c r="L55" s="165">
        <f>SUM(L48:L54)</f>
        <v>7207.9000000000005</v>
      </c>
      <c r="M55" s="250"/>
    </row>
    <row r="56" spans="2:13">
      <c r="B56" s="242"/>
      <c r="C56" s="46"/>
      <c r="D56" s="46"/>
      <c r="E56" s="46"/>
      <c r="F56" s="46"/>
      <c r="G56" s="46"/>
      <c r="H56" s="188"/>
      <c r="I56" s="188"/>
      <c r="J56" s="188"/>
      <c r="K56" s="188"/>
      <c r="L56" s="243"/>
    </row>
    <row r="57" spans="2:13">
      <c r="B57" s="402" t="s">
        <v>243</v>
      </c>
      <c r="C57" s="403"/>
      <c r="D57" s="403"/>
      <c r="E57" s="403"/>
      <c r="F57" s="403"/>
      <c r="G57" s="403"/>
      <c r="H57" s="403"/>
      <c r="I57" s="403"/>
      <c r="J57" s="403"/>
      <c r="K57" s="403"/>
      <c r="L57" s="405"/>
    </row>
    <row r="58" spans="2:13">
      <c r="B58" s="100">
        <v>1</v>
      </c>
      <c r="C58" s="238"/>
      <c r="D58" s="6"/>
      <c r="E58" s="6"/>
      <c r="F58" s="5" t="s">
        <v>45</v>
      </c>
      <c r="G58" s="6"/>
      <c r="H58" s="7"/>
      <c r="I58" s="42"/>
      <c r="J58" s="42"/>
      <c r="K58" s="54"/>
      <c r="L58" s="59"/>
    </row>
    <row r="59" spans="2:13" ht="25.5">
      <c r="B59" s="100"/>
      <c r="C59" s="238" t="s">
        <v>0</v>
      </c>
      <c r="D59" s="6">
        <v>170202</v>
      </c>
      <c r="E59" s="6" t="s">
        <v>834</v>
      </c>
      <c r="F59" s="5" t="s">
        <v>78</v>
      </c>
      <c r="G59" s="6" t="s">
        <v>3</v>
      </c>
      <c r="H59" s="51">
        <v>220</v>
      </c>
      <c r="I59" s="239">
        <v>1.44</v>
      </c>
      <c r="J59" s="239">
        <v>2.8</v>
      </c>
      <c r="K59" s="239">
        <v>4.24</v>
      </c>
      <c r="L59" s="60">
        <f t="shared" ref="L59:L65" si="4">K59*H59</f>
        <v>932.80000000000007</v>
      </c>
    </row>
    <row r="60" spans="2:13">
      <c r="B60" s="100"/>
      <c r="C60" s="238" t="s">
        <v>25</v>
      </c>
      <c r="D60" s="6">
        <v>170222</v>
      </c>
      <c r="E60" s="6" t="s">
        <v>834</v>
      </c>
      <c r="F60" s="5" t="s">
        <v>158</v>
      </c>
      <c r="G60" s="6" t="s">
        <v>3</v>
      </c>
      <c r="H60" s="51">
        <v>220</v>
      </c>
      <c r="I60" s="251">
        <v>0.91</v>
      </c>
      <c r="J60" s="251">
        <v>6.61</v>
      </c>
      <c r="K60" s="251">
        <v>7.52</v>
      </c>
      <c r="L60" s="60">
        <f t="shared" si="4"/>
        <v>1654.3999999999999</v>
      </c>
    </row>
    <row r="61" spans="2:13">
      <c r="B61" s="100"/>
      <c r="C61" s="238" t="s">
        <v>24</v>
      </c>
      <c r="D61" s="174" t="s">
        <v>285</v>
      </c>
      <c r="E61" s="174" t="s">
        <v>834</v>
      </c>
      <c r="F61" s="5" t="s">
        <v>607</v>
      </c>
      <c r="G61" s="6" t="s">
        <v>3</v>
      </c>
      <c r="H61" s="51">
        <v>100</v>
      </c>
      <c r="I61" s="239">
        <v>0</v>
      </c>
      <c r="J61" s="239">
        <v>7.18</v>
      </c>
      <c r="K61" s="239">
        <v>7.18</v>
      </c>
      <c r="L61" s="60">
        <f t="shared" si="4"/>
        <v>718</v>
      </c>
    </row>
    <row r="62" spans="2:13" ht="63.75">
      <c r="B62" s="100"/>
      <c r="C62" s="238" t="s">
        <v>431</v>
      </c>
      <c r="D62" s="6">
        <v>181109</v>
      </c>
      <c r="E62" s="6" t="s">
        <v>834</v>
      </c>
      <c r="F62" s="5" t="s">
        <v>430</v>
      </c>
      <c r="G62" s="6" t="s">
        <v>3</v>
      </c>
      <c r="H62" s="51">
        <v>100</v>
      </c>
      <c r="I62" s="239">
        <v>43.49</v>
      </c>
      <c r="J62" s="239">
        <v>7.6</v>
      </c>
      <c r="K62" s="239">
        <v>51.09</v>
      </c>
      <c r="L62" s="60">
        <f t="shared" si="4"/>
        <v>5109</v>
      </c>
    </row>
    <row r="63" spans="2:13">
      <c r="B63" s="100"/>
      <c r="C63" s="238" t="s">
        <v>606</v>
      </c>
      <c r="D63" s="174" t="s">
        <v>285</v>
      </c>
      <c r="E63" s="174" t="s">
        <v>834</v>
      </c>
      <c r="F63" s="5" t="s">
        <v>608</v>
      </c>
      <c r="G63" s="6" t="s">
        <v>3</v>
      </c>
      <c r="H63" s="51">
        <v>80</v>
      </c>
      <c r="I63" s="239">
        <v>0</v>
      </c>
      <c r="J63" s="239">
        <v>7.18</v>
      </c>
      <c r="K63" s="239">
        <v>7.18</v>
      </c>
      <c r="L63" s="60">
        <f t="shared" si="4"/>
        <v>574.4</v>
      </c>
    </row>
    <row r="64" spans="2:13" ht="38.25">
      <c r="B64" s="100"/>
      <c r="C64" s="238" t="s">
        <v>571</v>
      </c>
      <c r="D64" s="6">
        <v>140207</v>
      </c>
      <c r="E64" s="6" t="s">
        <v>834</v>
      </c>
      <c r="F64" s="27" t="s">
        <v>159</v>
      </c>
      <c r="G64" s="6" t="s">
        <v>3</v>
      </c>
      <c r="H64" s="51">
        <v>80</v>
      </c>
      <c r="I64" s="251">
        <v>64.28</v>
      </c>
      <c r="J64" s="251">
        <v>42.82</v>
      </c>
      <c r="K64" s="251">
        <v>107.1</v>
      </c>
      <c r="L64" s="60">
        <f t="shared" si="4"/>
        <v>8568</v>
      </c>
    </row>
    <row r="65" spans="2:12" ht="25.5">
      <c r="B65" s="100"/>
      <c r="C65" s="238" t="s">
        <v>574</v>
      </c>
      <c r="D65" s="6">
        <v>180641</v>
      </c>
      <c r="E65" s="6" t="s">
        <v>834</v>
      </c>
      <c r="F65" s="5" t="s">
        <v>166</v>
      </c>
      <c r="G65" s="6" t="s">
        <v>3</v>
      </c>
      <c r="H65" s="51">
        <v>100</v>
      </c>
      <c r="I65" s="239">
        <v>1.06</v>
      </c>
      <c r="J65" s="239">
        <v>6.01</v>
      </c>
      <c r="K65" s="239">
        <v>7.07</v>
      </c>
      <c r="L65" s="60">
        <f t="shared" si="4"/>
        <v>707</v>
      </c>
    </row>
    <row r="66" spans="2:12">
      <c r="B66" s="100"/>
      <c r="C66" s="238"/>
      <c r="D66" s="6"/>
      <c r="E66" s="6"/>
      <c r="F66" s="27"/>
      <c r="G66" s="6"/>
      <c r="H66" s="7"/>
      <c r="I66" s="91"/>
      <c r="J66" s="91"/>
      <c r="K66" s="92"/>
      <c r="L66" s="59"/>
    </row>
    <row r="67" spans="2:12">
      <c r="B67" s="100">
        <v>2</v>
      </c>
      <c r="C67" s="238"/>
      <c r="D67" s="6"/>
      <c r="E67" s="6"/>
      <c r="F67" s="5" t="s">
        <v>609</v>
      </c>
      <c r="G67" s="6"/>
      <c r="H67" s="7"/>
      <c r="I67" s="7"/>
      <c r="J67" s="7"/>
      <c r="K67" s="51"/>
      <c r="L67" s="59"/>
    </row>
    <row r="68" spans="2:12" ht="25.5">
      <c r="B68" s="100"/>
      <c r="C68" s="238"/>
      <c r="D68" s="6"/>
      <c r="E68" s="6"/>
      <c r="F68" s="5" t="s">
        <v>610</v>
      </c>
      <c r="G68" s="6"/>
      <c r="H68" s="7"/>
      <c r="I68" s="42"/>
      <c r="J68" s="42"/>
      <c r="K68" s="54"/>
      <c r="L68" s="59"/>
    </row>
    <row r="69" spans="2:12" ht="25.5">
      <c r="B69" s="99"/>
      <c r="C69" s="6" t="s">
        <v>20</v>
      </c>
      <c r="D69" s="6">
        <v>190309</v>
      </c>
      <c r="E69" s="6" t="s">
        <v>835</v>
      </c>
      <c r="F69" s="27" t="s">
        <v>611</v>
      </c>
      <c r="G69" s="6" t="s">
        <v>3</v>
      </c>
      <c r="H69" s="51">
        <v>40</v>
      </c>
      <c r="I69" s="239">
        <v>50.16</v>
      </c>
      <c r="J69" s="239">
        <v>14.98</v>
      </c>
      <c r="K69" s="239">
        <v>65.14</v>
      </c>
      <c r="L69" s="60">
        <f t="shared" ref="L69:L76" si="5">K69*H69</f>
        <v>2605.6</v>
      </c>
    </row>
    <row r="70" spans="2:12" ht="38.25">
      <c r="B70" s="99"/>
      <c r="C70" s="6" t="s">
        <v>21</v>
      </c>
      <c r="D70" s="6">
        <v>190309</v>
      </c>
      <c r="E70" s="6" t="s">
        <v>835</v>
      </c>
      <c r="F70" s="5" t="s">
        <v>612</v>
      </c>
      <c r="G70" s="6" t="s">
        <v>3</v>
      </c>
      <c r="H70" s="51">
        <v>36</v>
      </c>
      <c r="I70" s="239">
        <v>50.16</v>
      </c>
      <c r="J70" s="239">
        <v>14.98</v>
      </c>
      <c r="K70" s="239">
        <v>65.14</v>
      </c>
      <c r="L70" s="60">
        <f t="shared" si="5"/>
        <v>2345.04</v>
      </c>
    </row>
    <row r="71" spans="2:12">
      <c r="B71" s="100">
        <v>3</v>
      </c>
      <c r="C71" s="238"/>
      <c r="D71" s="174" t="s">
        <v>441</v>
      </c>
      <c r="E71" s="174" t="s">
        <v>834</v>
      </c>
      <c r="F71" s="5" t="s">
        <v>613</v>
      </c>
      <c r="G71" s="6" t="s">
        <v>9</v>
      </c>
      <c r="H71" s="51">
        <v>15</v>
      </c>
      <c r="I71" s="239">
        <v>0</v>
      </c>
      <c r="J71" s="239">
        <v>9.57</v>
      </c>
      <c r="K71" s="239">
        <v>9.57</v>
      </c>
      <c r="L71" s="60">
        <f t="shared" si="5"/>
        <v>143.55000000000001</v>
      </c>
    </row>
    <row r="72" spans="2:12" ht="25.5">
      <c r="B72" s="100"/>
      <c r="C72" s="238" t="s">
        <v>4</v>
      </c>
      <c r="D72" s="6">
        <v>190311</v>
      </c>
      <c r="E72" s="6" t="s">
        <v>835</v>
      </c>
      <c r="F72" s="5" t="s">
        <v>614</v>
      </c>
      <c r="G72" s="6" t="s">
        <v>9</v>
      </c>
      <c r="H72" s="51">
        <v>15</v>
      </c>
      <c r="I72" s="239">
        <v>3.42</v>
      </c>
      <c r="J72" s="239">
        <v>24.05</v>
      </c>
      <c r="K72" s="239">
        <v>27.47</v>
      </c>
      <c r="L72" s="60">
        <f t="shared" si="5"/>
        <v>412.04999999999995</v>
      </c>
    </row>
    <row r="73" spans="2:12">
      <c r="B73" s="100"/>
      <c r="C73" s="238" t="s">
        <v>35</v>
      </c>
      <c r="D73" s="6">
        <v>40401</v>
      </c>
      <c r="E73" s="6" t="s">
        <v>834</v>
      </c>
      <c r="F73" s="5" t="s">
        <v>613</v>
      </c>
      <c r="G73" s="6" t="s">
        <v>9</v>
      </c>
      <c r="H73" s="51">
        <v>184</v>
      </c>
      <c r="I73" s="239">
        <v>0</v>
      </c>
      <c r="J73" s="239">
        <v>9.57</v>
      </c>
      <c r="K73" s="239">
        <v>9.57</v>
      </c>
      <c r="L73" s="60">
        <f t="shared" si="5"/>
        <v>1760.88</v>
      </c>
    </row>
    <row r="74" spans="2:12" ht="38.25">
      <c r="B74" s="100"/>
      <c r="C74" s="238" t="s">
        <v>47</v>
      </c>
      <c r="D74" s="6">
        <v>190327</v>
      </c>
      <c r="E74" s="6" t="s">
        <v>834</v>
      </c>
      <c r="F74" s="5" t="s">
        <v>161</v>
      </c>
      <c r="G74" s="6" t="s">
        <v>9</v>
      </c>
      <c r="H74" s="51">
        <v>184</v>
      </c>
      <c r="I74" s="239">
        <v>7.58</v>
      </c>
      <c r="J74" s="239">
        <v>4.0999999999999996</v>
      </c>
      <c r="K74" s="239">
        <v>11.68</v>
      </c>
      <c r="L74" s="60">
        <f t="shared" si="5"/>
        <v>2149.12</v>
      </c>
    </row>
    <row r="75" spans="2:12">
      <c r="B75" s="100"/>
      <c r="C75" s="238" t="s">
        <v>48</v>
      </c>
      <c r="D75" s="6">
        <v>40401</v>
      </c>
      <c r="E75" s="6" t="s">
        <v>834</v>
      </c>
      <c r="F75" s="5" t="s">
        <v>613</v>
      </c>
      <c r="G75" s="6" t="s">
        <v>9</v>
      </c>
      <c r="H75" s="51">
        <v>47</v>
      </c>
      <c r="I75" s="239">
        <v>0</v>
      </c>
      <c r="J75" s="239">
        <v>9.57</v>
      </c>
      <c r="K75" s="239">
        <v>9.57</v>
      </c>
      <c r="L75" s="60">
        <f t="shared" si="5"/>
        <v>449.79</v>
      </c>
    </row>
    <row r="76" spans="2:12" ht="38.25">
      <c r="B76" s="100"/>
      <c r="C76" s="238" t="s">
        <v>346</v>
      </c>
      <c r="D76" s="6">
        <v>190327</v>
      </c>
      <c r="E76" s="6" t="s">
        <v>834</v>
      </c>
      <c r="F76" s="5" t="s">
        <v>162</v>
      </c>
      <c r="G76" s="6" t="s">
        <v>9</v>
      </c>
      <c r="H76" s="51">
        <v>47</v>
      </c>
      <c r="I76" s="239">
        <v>7.58</v>
      </c>
      <c r="J76" s="239">
        <v>4.0999999999999996</v>
      </c>
      <c r="K76" s="239">
        <v>11.68</v>
      </c>
      <c r="L76" s="60">
        <f t="shared" si="5"/>
        <v>548.96</v>
      </c>
    </row>
    <row r="77" spans="2:12">
      <c r="B77" s="100"/>
      <c r="C77" s="238"/>
      <c r="D77" s="6"/>
      <c r="E77" s="6"/>
      <c r="F77" s="5"/>
      <c r="G77" s="6"/>
      <c r="H77" s="7"/>
      <c r="I77" s="91"/>
      <c r="J77" s="91"/>
      <c r="K77" s="92"/>
      <c r="L77" s="59"/>
    </row>
    <row r="78" spans="2:12">
      <c r="B78" s="100">
        <v>4</v>
      </c>
      <c r="C78" s="238"/>
      <c r="D78" s="6"/>
      <c r="E78" s="6"/>
      <c r="F78" s="5" t="s">
        <v>10</v>
      </c>
      <c r="G78" s="6"/>
      <c r="H78" s="7"/>
      <c r="I78" s="7"/>
      <c r="J78" s="7"/>
      <c r="K78" s="51"/>
      <c r="L78" s="59"/>
    </row>
    <row r="79" spans="2:12">
      <c r="B79" s="99"/>
      <c r="C79" s="6" t="s">
        <v>29</v>
      </c>
      <c r="D79" s="6"/>
      <c r="E79" s="6"/>
      <c r="F79" s="5" t="s">
        <v>146</v>
      </c>
      <c r="G79" s="6"/>
      <c r="H79" s="7"/>
      <c r="I79" s="42"/>
      <c r="J79" s="42"/>
      <c r="K79" s="54"/>
      <c r="L79" s="59"/>
    </row>
    <row r="80" spans="2:12">
      <c r="B80" s="99"/>
      <c r="C80" s="6" t="s">
        <v>66</v>
      </c>
      <c r="D80" s="6">
        <v>440105</v>
      </c>
      <c r="E80" s="6" t="s">
        <v>835</v>
      </c>
      <c r="F80" s="5" t="s">
        <v>147</v>
      </c>
      <c r="G80" s="6" t="s">
        <v>8</v>
      </c>
      <c r="H80" s="51">
        <v>2</v>
      </c>
      <c r="I80" s="239">
        <v>134.1</v>
      </c>
      <c r="J80" s="239">
        <v>35.200000000000003</v>
      </c>
      <c r="K80" s="239">
        <v>169.3</v>
      </c>
      <c r="L80" s="60">
        <f t="shared" ref="L80:L85" si="6">K80*H80</f>
        <v>338.6</v>
      </c>
    </row>
    <row r="81" spans="2:12" ht="25.5">
      <c r="B81" s="99"/>
      <c r="C81" s="6" t="s">
        <v>67</v>
      </c>
      <c r="D81" s="6">
        <v>440308</v>
      </c>
      <c r="E81" s="6" t="s">
        <v>835</v>
      </c>
      <c r="F81" s="5" t="s">
        <v>452</v>
      </c>
      <c r="G81" s="6" t="s">
        <v>8</v>
      </c>
      <c r="H81" s="51">
        <v>4</v>
      </c>
      <c r="I81" s="239">
        <v>24.36</v>
      </c>
      <c r="J81" s="239">
        <v>8.73</v>
      </c>
      <c r="K81" s="239">
        <v>33.090000000000003</v>
      </c>
      <c r="L81" s="60">
        <f t="shared" si="6"/>
        <v>132.36000000000001</v>
      </c>
    </row>
    <row r="82" spans="2:12">
      <c r="B82" s="99"/>
      <c r="C82" s="6" t="s">
        <v>68</v>
      </c>
      <c r="D82" s="6">
        <v>440304</v>
      </c>
      <c r="E82" s="6" t="s">
        <v>835</v>
      </c>
      <c r="F82" s="5" t="s">
        <v>171</v>
      </c>
      <c r="G82" s="6" t="s">
        <v>8</v>
      </c>
      <c r="H82" s="51">
        <v>6</v>
      </c>
      <c r="I82" s="239">
        <v>23.66</v>
      </c>
      <c r="J82" s="239">
        <v>8.73</v>
      </c>
      <c r="K82" s="239">
        <v>32.39</v>
      </c>
      <c r="L82" s="60">
        <f t="shared" si="6"/>
        <v>194.34</v>
      </c>
    </row>
    <row r="83" spans="2:12">
      <c r="B83" s="99"/>
      <c r="C83" s="6" t="s">
        <v>77</v>
      </c>
      <c r="D83" s="41">
        <v>440131</v>
      </c>
      <c r="E83" s="41" t="s">
        <v>835</v>
      </c>
      <c r="F83" s="40" t="s">
        <v>460</v>
      </c>
      <c r="G83" s="41" t="s">
        <v>8</v>
      </c>
      <c r="H83" s="54">
        <v>2</v>
      </c>
      <c r="I83" s="251">
        <v>365.51</v>
      </c>
      <c r="J83" s="251">
        <v>88.23</v>
      </c>
      <c r="K83" s="251">
        <v>453.74</v>
      </c>
      <c r="L83" s="60">
        <f t="shared" si="6"/>
        <v>907.48</v>
      </c>
    </row>
    <row r="84" spans="2:12" ht="25.5">
      <c r="B84" s="99"/>
      <c r="C84" s="6" t="s">
        <v>80</v>
      </c>
      <c r="D84" s="69" t="s">
        <v>615</v>
      </c>
      <c r="E84" s="95" t="s">
        <v>835</v>
      </c>
      <c r="F84" s="69" t="s">
        <v>616</v>
      </c>
      <c r="G84" s="95" t="s">
        <v>8</v>
      </c>
      <c r="H84" s="252">
        <v>1</v>
      </c>
      <c r="I84" s="239">
        <v>41.07</v>
      </c>
      <c r="J84" s="239">
        <v>10.25</v>
      </c>
      <c r="K84" s="239">
        <v>51.32</v>
      </c>
      <c r="L84" s="60">
        <f t="shared" si="6"/>
        <v>51.32</v>
      </c>
    </row>
    <row r="85" spans="2:12" ht="25.5">
      <c r="B85" s="99"/>
      <c r="C85" s="6" t="s">
        <v>110</v>
      </c>
      <c r="D85" s="69" t="s">
        <v>307</v>
      </c>
      <c r="E85" s="95" t="s">
        <v>835</v>
      </c>
      <c r="F85" s="69" t="s">
        <v>617</v>
      </c>
      <c r="G85" s="95" t="s">
        <v>8</v>
      </c>
      <c r="H85" s="252">
        <v>1</v>
      </c>
      <c r="I85" s="239">
        <v>171.55</v>
      </c>
      <c r="J85" s="239">
        <v>11.14</v>
      </c>
      <c r="K85" s="239">
        <v>182.69</v>
      </c>
      <c r="L85" s="60">
        <f t="shared" si="6"/>
        <v>182.69</v>
      </c>
    </row>
    <row r="86" spans="2:12">
      <c r="B86" s="99"/>
      <c r="C86" s="6"/>
      <c r="D86" s="229"/>
      <c r="E86" s="229"/>
      <c r="F86" s="230"/>
      <c r="G86" s="229"/>
      <c r="H86" s="92"/>
      <c r="I86" s="253"/>
      <c r="J86" s="253"/>
      <c r="K86" s="253"/>
      <c r="L86" s="60"/>
    </row>
    <row r="87" spans="2:12">
      <c r="B87" s="99"/>
      <c r="C87" s="6" t="s">
        <v>36</v>
      </c>
      <c r="D87" s="6"/>
      <c r="E87" s="6"/>
      <c r="F87" s="5" t="s">
        <v>139</v>
      </c>
      <c r="G87" s="6"/>
      <c r="H87" s="51"/>
      <c r="I87" s="252"/>
      <c r="J87" s="252"/>
      <c r="K87" s="252"/>
      <c r="L87" s="60"/>
    </row>
    <row r="88" spans="2:12" ht="51">
      <c r="B88" s="99"/>
      <c r="C88" s="6" t="s">
        <v>69</v>
      </c>
      <c r="D88" s="6">
        <v>440313</v>
      </c>
      <c r="E88" s="6" t="s">
        <v>835</v>
      </c>
      <c r="F88" s="5" t="s">
        <v>173</v>
      </c>
      <c r="G88" s="6" t="s">
        <v>8</v>
      </c>
      <c r="H88" s="51">
        <v>2</v>
      </c>
      <c r="I88" s="239">
        <v>21.44</v>
      </c>
      <c r="J88" s="239">
        <v>3.62</v>
      </c>
      <c r="K88" s="239">
        <v>25.06</v>
      </c>
      <c r="L88" s="60">
        <f t="shared" ref="L88:L97" si="7">K88*H88</f>
        <v>50.12</v>
      </c>
    </row>
    <row r="89" spans="2:12" ht="38.25">
      <c r="B89" s="99"/>
      <c r="C89" s="6" t="s">
        <v>70</v>
      </c>
      <c r="D89" s="6">
        <v>440301</v>
      </c>
      <c r="E89" s="6" t="s">
        <v>835</v>
      </c>
      <c r="F89" s="5" t="s">
        <v>463</v>
      </c>
      <c r="G89" s="6" t="s">
        <v>8</v>
      </c>
      <c r="H89" s="51">
        <v>2</v>
      </c>
      <c r="I89" s="239">
        <v>163.46</v>
      </c>
      <c r="J89" s="239">
        <v>3.62</v>
      </c>
      <c r="K89" s="239">
        <v>167.08</v>
      </c>
      <c r="L89" s="60">
        <f t="shared" si="7"/>
        <v>334.16</v>
      </c>
    </row>
    <row r="90" spans="2:12">
      <c r="B90" s="99"/>
      <c r="C90" s="6"/>
      <c r="D90" s="6"/>
      <c r="E90" s="6"/>
      <c r="F90" s="5"/>
      <c r="G90" s="6"/>
      <c r="H90" s="51"/>
      <c r="I90" s="252"/>
      <c r="J90" s="252"/>
      <c r="K90" s="252"/>
      <c r="L90" s="60"/>
    </row>
    <row r="91" spans="2:12">
      <c r="B91" s="99"/>
      <c r="C91" s="6" t="s">
        <v>41</v>
      </c>
      <c r="D91" s="6"/>
      <c r="E91" s="6"/>
      <c r="F91" s="29" t="s">
        <v>30</v>
      </c>
      <c r="G91" s="6"/>
      <c r="H91" s="51"/>
      <c r="I91" s="252"/>
      <c r="J91" s="252"/>
      <c r="K91" s="252"/>
      <c r="L91" s="60"/>
    </row>
    <row r="92" spans="2:12" ht="25.5">
      <c r="B92" s="99"/>
      <c r="C92" s="6" t="s">
        <v>71</v>
      </c>
      <c r="D92" s="6">
        <v>440336</v>
      </c>
      <c r="E92" s="6" t="s">
        <v>835</v>
      </c>
      <c r="F92" s="5" t="s">
        <v>472</v>
      </c>
      <c r="G92" s="6" t="s">
        <v>8</v>
      </c>
      <c r="H92" s="51">
        <v>2</v>
      </c>
      <c r="I92" s="239">
        <v>255.28</v>
      </c>
      <c r="J92" s="239">
        <v>14.71</v>
      </c>
      <c r="K92" s="239">
        <v>269.99</v>
      </c>
      <c r="L92" s="60">
        <f t="shared" si="7"/>
        <v>539.98</v>
      </c>
    </row>
    <row r="93" spans="2:12" ht="25.5">
      <c r="B93" s="99"/>
      <c r="C93" s="6" t="s">
        <v>72</v>
      </c>
      <c r="D93" s="6">
        <v>440309</v>
      </c>
      <c r="E93" s="6" t="s">
        <v>835</v>
      </c>
      <c r="F93" s="5" t="s">
        <v>618</v>
      </c>
      <c r="G93" s="6" t="s">
        <v>8</v>
      </c>
      <c r="H93" s="51">
        <v>7</v>
      </c>
      <c r="I93" s="239">
        <v>23.35</v>
      </c>
      <c r="J93" s="239">
        <v>3.62</v>
      </c>
      <c r="K93" s="239">
        <v>26.97</v>
      </c>
      <c r="L93" s="60">
        <f t="shared" si="7"/>
        <v>188.79</v>
      </c>
    </row>
    <row r="94" spans="2:12" ht="38.25">
      <c r="B94" s="99"/>
      <c r="C94" s="6" t="s">
        <v>73</v>
      </c>
      <c r="D94" s="6">
        <v>260401</v>
      </c>
      <c r="E94" s="6" t="s">
        <v>835</v>
      </c>
      <c r="F94" s="5" t="s">
        <v>619</v>
      </c>
      <c r="G94" s="6" t="s">
        <v>3</v>
      </c>
      <c r="H94" s="7">
        <v>0.9</v>
      </c>
      <c r="I94" s="239">
        <v>23.35</v>
      </c>
      <c r="J94" s="239">
        <v>3.62</v>
      </c>
      <c r="K94" s="239">
        <v>26.97</v>
      </c>
      <c r="L94" s="60">
        <f t="shared" si="7"/>
        <v>24.273</v>
      </c>
    </row>
    <row r="95" spans="2:12" ht="38.25">
      <c r="B95" s="99"/>
      <c r="C95" s="6" t="s">
        <v>138</v>
      </c>
      <c r="D95" s="6">
        <v>260401</v>
      </c>
      <c r="E95" s="6" t="s">
        <v>835</v>
      </c>
      <c r="F95" s="5" t="s">
        <v>620</v>
      </c>
      <c r="G95" s="6" t="s">
        <v>3</v>
      </c>
      <c r="H95" s="7">
        <v>1</v>
      </c>
      <c r="I95" s="239">
        <v>23.35</v>
      </c>
      <c r="J95" s="239">
        <v>3.62</v>
      </c>
      <c r="K95" s="239">
        <v>26.97</v>
      </c>
      <c r="L95" s="60">
        <f t="shared" si="7"/>
        <v>26.97</v>
      </c>
    </row>
    <row r="96" spans="2:12" ht="38.25">
      <c r="B96" s="99"/>
      <c r="C96" s="6" t="s">
        <v>519</v>
      </c>
      <c r="D96" s="6">
        <v>260401</v>
      </c>
      <c r="E96" s="6" t="s">
        <v>835</v>
      </c>
      <c r="F96" s="5" t="s">
        <v>621</v>
      </c>
      <c r="G96" s="6" t="s">
        <v>3</v>
      </c>
      <c r="H96" s="7">
        <v>1.5</v>
      </c>
      <c r="I96" s="239">
        <v>23.35</v>
      </c>
      <c r="J96" s="239">
        <v>3.62</v>
      </c>
      <c r="K96" s="239">
        <v>26.97</v>
      </c>
      <c r="L96" s="60">
        <f t="shared" si="7"/>
        <v>40.454999999999998</v>
      </c>
    </row>
    <row r="97" spans="2:12" ht="25.5">
      <c r="B97" s="99"/>
      <c r="C97" s="6" t="s">
        <v>622</v>
      </c>
      <c r="D97" s="6">
        <v>442028</v>
      </c>
      <c r="E97" s="6" t="s">
        <v>833</v>
      </c>
      <c r="F97" s="5" t="s">
        <v>176</v>
      </c>
      <c r="G97" s="6" t="s">
        <v>8</v>
      </c>
      <c r="H97" s="7">
        <v>4</v>
      </c>
      <c r="I97" s="7"/>
      <c r="J97" s="7"/>
      <c r="K97" s="51">
        <v>75</v>
      </c>
      <c r="L97" s="59">
        <f t="shared" si="7"/>
        <v>300</v>
      </c>
    </row>
    <row r="98" spans="2:12">
      <c r="B98" s="99"/>
      <c r="C98" s="6"/>
      <c r="D98" s="6"/>
      <c r="E98" s="6"/>
      <c r="F98" s="29"/>
      <c r="G98" s="6"/>
      <c r="H98" s="7"/>
      <c r="I98" s="7"/>
      <c r="J98" s="7"/>
      <c r="K98" s="51"/>
      <c r="L98" s="59"/>
    </row>
    <row r="99" spans="2:12">
      <c r="B99" s="99"/>
      <c r="C99" s="6" t="s">
        <v>42</v>
      </c>
      <c r="D99" s="6"/>
      <c r="E99" s="6"/>
      <c r="F99" s="5" t="s">
        <v>198</v>
      </c>
      <c r="G99" s="6"/>
      <c r="H99" s="7"/>
      <c r="I99" s="7"/>
      <c r="J99" s="7"/>
      <c r="K99" s="51"/>
      <c r="L99" s="59"/>
    </row>
    <row r="100" spans="2:12" ht="38.25">
      <c r="B100" s="99"/>
      <c r="C100" s="6"/>
      <c r="D100" s="6"/>
      <c r="E100" s="6"/>
      <c r="F100" s="254" t="s">
        <v>623</v>
      </c>
      <c r="G100" s="6"/>
      <c r="H100" s="7"/>
      <c r="I100" s="7"/>
      <c r="J100" s="7"/>
      <c r="K100" s="51"/>
      <c r="L100" s="59"/>
    </row>
    <row r="101" spans="2:12">
      <c r="B101" s="99"/>
      <c r="C101" s="6" t="s">
        <v>74</v>
      </c>
      <c r="D101" s="6">
        <v>40401</v>
      </c>
      <c r="E101" s="6" t="s">
        <v>834</v>
      </c>
      <c r="F101" s="254" t="s">
        <v>624</v>
      </c>
      <c r="G101" s="6" t="s">
        <v>3</v>
      </c>
      <c r="H101" s="51">
        <v>41.22</v>
      </c>
      <c r="I101" s="239">
        <v>0</v>
      </c>
      <c r="J101" s="239">
        <v>25.54</v>
      </c>
      <c r="K101" s="239">
        <v>25.54</v>
      </c>
      <c r="L101" s="60">
        <f t="shared" ref="L101" si="8">K101*H101</f>
        <v>1052.7587999999998</v>
      </c>
    </row>
    <row r="102" spans="2:12">
      <c r="B102" s="99"/>
      <c r="C102" s="6"/>
      <c r="D102" s="6"/>
      <c r="E102" s="6"/>
      <c r="F102" s="254"/>
      <c r="G102" s="6"/>
      <c r="H102" s="7"/>
      <c r="I102" s="91"/>
      <c r="J102" s="91"/>
      <c r="K102" s="92"/>
      <c r="L102" s="59"/>
    </row>
    <row r="103" spans="2:12">
      <c r="B103" s="99"/>
      <c r="C103" s="6" t="s">
        <v>625</v>
      </c>
      <c r="D103" s="6"/>
      <c r="E103" s="6"/>
      <c r="F103" s="5" t="s">
        <v>626</v>
      </c>
      <c r="G103" s="6"/>
      <c r="H103" s="7"/>
      <c r="I103" s="42"/>
      <c r="J103" s="42"/>
      <c r="K103" s="54"/>
      <c r="L103" s="59"/>
    </row>
    <row r="104" spans="2:12">
      <c r="B104" s="100"/>
      <c r="C104" s="238"/>
      <c r="D104" s="6" t="s">
        <v>336</v>
      </c>
      <c r="E104" s="6" t="s">
        <v>834</v>
      </c>
      <c r="F104" s="5" t="s">
        <v>627</v>
      </c>
      <c r="G104" s="6" t="s">
        <v>3</v>
      </c>
      <c r="H104" s="51">
        <v>2.64</v>
      </c>
      <c r="I104" s="239"/>
      <c r="J104" s="239"/>
      <c r="K104" s="239">
        <v>450</v>
      </c>
      <c r="L104" s="60">
        <f t="shared" ref="L104:L106" si="9">K104*H104</f>
        <v>1188</v>
      </c>
    </row>
    <row r="105" spans="2:12">
      <c r="B105" s="100"/>
      <c r="C105" s="238"/>
      <c r="D105" s="6" t="s">
        <v>336</v>
      </c>
      <c r="E105" s="6" t="s">
        <v>834</v>
      </c>
      <c r="F105" s="5" t="s">
        <v>628</v>
      </c>
      <c r="G105" s="6" t="s">
        <v>3</v>
      </c>
      <c r="H105" s="51">
        <v>1.43</v>
      </c>
      <c r="I105" s="252"/>
      <c r="J105" s="252"/>
      <c r="K105" s="239">
        <v>450</v>
      </c>
      <c r="L105" s="60">
        <f t="shared" si="9"/>
        <v>643.5</v>
      </c>
    </row>
    <row r="106" spans="2:12">
      <c r="B106" s="100"/>
      <c r="C106" s="238"/>
      <c r="D106" s="6" t="s">
        <v>336</v>
      </c>
      <c r="E106" s="6" t="s">
        <v>834</v>
      </c>
      <c r="F106" s="5" t="s">
        <v>629</v>
      </c>
      <c r="G106" s="6" t="s">
        <v>3</v>
      </c>
      <c r="H106" s="51">
        <v>1.54</v>
      </c>
      <c r="I106" s="252"/>
      <c r="J106" s="252"/>
      <c r="K106" s="239">
        <v>450</v>
      </c>
      <c r="L106" s="60">
        <f t="shared" si="9"/>
        <v>693</v>
      </c>
    </row>
    <row r="107" spans="2:12">
      <c r="B107" s="100"/>
      <c r="C107" s="238"/>
      <c r="D107" s="6"/>
      <c r="E107" s="6"/>
      <c r="F107" s="5"/>
      <c r="G107" s="6"/>
      <c r="H107" s="51"/>
      <c r="I107" s="252"/>
      <c r="J107" s="252"/>
      <c r="K107" s="252"/>
      <c r="L107" s="60"/>
    </row>
    <row r="108" spans="2:12">
      <c r="B108" s="100"/>
      <c r="C108" s="238" t="s">
        <v>744</v>
      </c>
      <c r="D108" s="6"/>
      <c r="E108" s="6"/>
      <c r="F108" s="5" t="s">
        <v>630</v>
      </c>
      <c r="G108" s="6"/>
      <c r="H108" s="51"/>
      <c r="I108" s="252"/>
      <c r="J108" s="252"/>
      <c r="K108" s="252"/>
      <c r="L108" s="60"/>
    </row>
    <row r="109" spans="2:12">
      <c r="B109" s="100"/>
      <c r="C109" s="238"/>
      <c r="D109" s="6" t="s">
        <v>336</v>
      </c>
      <c r="E109" s="6" t="s">
        <v>834</v>
      </c>
      <c r="F109" s="5" t="s">
        <v>631</v>
      </c>
      <c r="G109" s="6" t="s">
        <v>3</v>
      </c>
      <c r="H109" s="51">
        <v>2.52</v>
      </c>
      <c r="I109" s="252"/>
      <c r="J109" s="252"/>
      <c r="K109" s="239">
        <v>450</v>
      </c>
      <c r="L109" s="60">
        <f t="shared" ref="L109:L111" si="10">K109*H109</f>
        <v>1134</v>
      </c>
    </row>
    <row r="110" spans="2:12">
      <c r="B110" s="100"/>
      <c r="C110" s="238"/>
      <c r="D110" s="6" t="s">
        <v>336</v>
      </c>
      <c r="E110" s="6" t="s">
        <v>834</v>
      </c>
      <c r="F110" s="5" t="s">
        <v>632</v>
      </c>
      <c r="G110" s="6" t="s">
        <v>3</v>
      </c>
      <c r="H110" s="51">
        <v>1.37</v>
      </c>
      <c r="I110" s="252"/>
      <c r="J110" s="252"/>
      <c r="K110" s="239">
        <v>450</v>
      </c>
      <c r="L110" s="60">
        <f t="shared" si="10"/>
        <v>616.5</v>
      </c>
    </row>
    <row r="111" spans="2:12">
      <c r="B111" s="100"/>
      <c r="C111" s="238"/>
      <c r="D111" s="6" t="s">
        <v>336</v>
      </c>
      <c r="E111" s="6" t="s">
        <v>834</v>
      </c>
      <c r="F111" s="5" t="s">
        <v>633</v>
      </c>
      <c r="G111" s="6" t="s">
        <v>3</v>
      </c>
      <c r="H111" s="51">
        <v>1.47</v>
      </c>
      <c r="I111" s="252"/>
      <c r="J111" s="252"/>
      <c r="K111" s="239">
        <v>450</v>
      </c>
      <c r="L111" s="60">
        <f t="shared" si="10"/>
        <v>661.5</v>
      </c>
    </row>
    <row r="112" spans="2:12">
      <c r="B112" s="100"/>
      <c r="C112" s="238"/>
      <c r="D112" s="6"/>
      <c r="E112" s="6"/>
      <c r="F112" s="5"/>
      <c r="G112" s="6"/>
      <c r="H112" s="51"/>
      <c r="I112" s="252"/>
      <c r="J112" s="252"/>
      <c r="K112" s="252"/>
      <c r="L112" s="60"/>
    </row>
    <row r="113" spans="2:12">
      <c r="B113" s="100"/>
      <c r="C113" s="238" t="s">
        <v>745</v>
      </c>
      <c r="D113" s="6"/>
      <c r="E113" s="6"/>
      <c r="F113" s="5" t="s">
        <v>634</v>
      </c>
      <c r="G113" s="6"/>
      <c r="H113" s="51"/>
      <c r="I113" s="252"/>
      <c r="J113" s="252"/>
      <c r="K113" s="252"/>
      <c r="L113" s="60"/>
    </row>
    <row r="114" spans="2:12">
      <c r="B114" s="100"/>
      <c r="C114" s="238"/>
      <c r="D114" s="6" t="s">
        <v>336</v>
      </c>
      <c r="E114" s="6" t="s">
        <v>834</v>
      </c>
      <c r="F114" s="5" t="s">
        <v>635</v>
      </c>
      <c r="G114" s="6" t="s">
        <v>3</v>
      </c>
      <c r="H114" s="51">
        <v>2.16</v>
      </c>
      <c r="I114" s="252"/>
      <c r="J114" s="252"/>
      <c r="K114" s="239">
        <v>450</v>
      </c>
      <c r="L114" s="60">
        <f t="shared" ref="L114:L116" si="11">K114*H114</f>
        <v>972.00000000000011</v>
      </c>
    </row>
    <row r="115" spans="2:12">
      <c r="B115" s="100"/>
      <c r="C115" s="238"/>
      <c r="D115" s="6" t="s">
        <v>336</v>
      </c>
      <c r="E115" s="6" t="s">
        <v>834</v>
      </c>
      <c r="F115" s="5" t="s">
        <v>636</v>
      </c>
      <c r="G115" s="6" t="s">
        <v>3</v>
      </c>
      <c r="H115" s="51">
        <v>1.17</v>
      </c>
      <c r="I115" s="252"/>
      <c r="J115" s="252"/>
      <c r="K115" s="239">
        <v>450</v>
      </c>
      <c r="L115" s="60">
        <f t="shared" si="11"/>
        <v>526.5</v>
      </c>
    </row>
    <row r="116" spans="2:12">
      <c r="B116" s="100"/>
      <c r="C116" s="238"/>
      <c r="D116" s="6" t="s">
        <v>336</v>
      </c>
      <c r="E116" s="6" t="s">
        <v>834</v>
      </c>
      <c r="F116" s="5" t="s">
        <v>637</v>
      </c>
      <c r="G116" s="6" t="s">
        <v>3</v>
      </c>
      <c r="H116" s="51">
        <v>1.27</v>
      </c>
      <c r="I116" s="252"/>
      <c r="J116" s="252"/>
      <c r="K116" s="239">
        <v>450</v>
      </c>
      <c r="L116" s="60">
        <f t="shared" si="11"/>
        <v>571.5</v>
      </c>
    </row>
    <row r="117" spans="2:12">
      <c r="B117" s="100"/>
      <c r="C117" s="238"/>
      <c r="D117" s="6"/>
      <c r="E117" s="6"/>
      <c r="F117" s="5"/>
      <c r="G117" s="6"/>
      <c r="H117" s="51"/>
      <c r="I117" s="252"/>
      <c r="J117" s="252"/>
      <c r="K117" s="252"/>
      <c r="L117" s="60"/>
    </row>
    <row r="118" spans="2:12">
      <c r="B118" s="100"/>
      <c r="C118" s="238" t="s">
        <v>746</v>
      </c>
      <c r="D118" s="6"/>
      <c r="E118" s="6"/>
      <c r="F118" s="5" t="s">
        <v>638</v>
      </c>
      <c r="G118" s="6"/>
      <c r="H118" s="51"/>
      <c r="I118" s="252"/>
      <c r="J118" s="255"/>
      <c r="K118" s="252"/>
      <c r="L118" s="60"/>
    </row>
    <row r="119" spans="2:12">
      <c r="B119" s="100"/>
      <c r="C119" s="238"/>
      <c r="D119" s="6" t="s">
        <v>336</v>
      </c>
      <c r="E119" s="6" t="s">
        <v>834</v>
      </c>
      <c r="F119" s="5" t="s">
        <v>639</v>
      </c>
      <c r="G119" s="6" t="s">
        <v>3</v>
      </c>
      <c r="H119" s="51">
        <v>5.29</v>
      </c>
      <c r="I119" s="256"/>
      <c r="J119" s="239">
        <v>17.18</v>
      </c>
      <c r="K119" s="257"/>
      <c r="L119" s="60">
        <f>J119*H119</f>
        <v>90.882199999999997</v>
      </c>
    </row>
    <row r="120" spans="2:12">
      <c r="B120" s="100"/>
      <c r="C120" s="238"/>
      <c r="D120" s="6" t="s">
        <v>336</v>
      </c>
      <c r="E120" s="6" t="s">
        <v>834</v>
      </c>
      <c r="F120" s="5" t="s">
        <v>640</v>
      </c>
      <c r="G120" s="6" t="s">
        <v>3</v>
      </c>
      <c r="H120" s="51">
        <v>1.91</v>
      </c>
      <c r="I120" s="256"/>
      <c r="J120" s="239">
        <v>17.18</v>
      </c>
      <c r="K120" s="257"/>
      <c r="L120" s="60">
        <f t="shared" ref="L120:L121" si="12">J120*H120</f>
        <v>32.813800000000001</v>
      </c>
    </row>
    <row r="121" spans="2:12">
      <c r="B121" s="100"/>
      <c r="C121" s="238"/>
      <c r="D121" s="6" t="s">
        <v>336</v>
      </c>
      <c r="E121" s="6" t="s">
        <v>834</v>
      </c>
      <c r="F121" s="5" t="s">
        <v>641</v>
      </c>
      <c r="G121" s="6" t="s">
        <v>3</v>
      </c>
      <c r="H121" s="51">
        <v>1.1000000000000001</v>
      </c>
      <c r="I121" s="256"/>
      <c r="J121" s="239">
        <v>17.18</v>
      </c>
      <c r="K121" s="257"/>
      <c r="L121" s="60">
        <f t="shared" si="12"/>
        <v>18.898</v>
      </c>
    </row>
    <row r="122" spans="2:12">
      <c r="B122" s="100"/>
      <c r="C122" s="238"/>
      <c r="D122" s="6" t="s">
        <v>336</v>
      </c>
      <c r="E122" s="6" t="s">
        <v>834</v>
      </c>
      <c r="F122" s="5" t="s">
        <v>642</v>
      </c>
      <c r="G122" s="6" t="s">
        <v>3</v>
      </c>
      <c r="H122" s="51">
        <v>1.04</v>
      </c>
      <c r="I122" s="256"/>
      <c r="J122" s="252"/>
      <c r="K122" s="257">
        <v>450</v>
      </c>
      <c r="L122" s="60">
        <f t="shared" ref="L122" si="13">K122*H122</f>
        <v>468</v>
      </c>
    </row>
    <row r="123" spans="2:12">
      <c r="B123" s="100"/>
      <c r="C123" s="238"/>
      <c r="D123" s="6"/>
      <c r="E123" s="6"/>
      <c r="F123" s="5"/>
      <c r="G123" s="6"/>
      <c r="H123" s="51"/>
      <c r="I123" s="256"/>
      <c r="J123" s="252"/>
      <c r="K123" s="258"/>
      <c r="L123" s="60"/>
    </row>
    <row r="124" spans="2:12">
      <c r="B124" s="100"/>
      <c r="C124" s="238" t="s">
        <v>747</v>
      </c>
      <c r="D124" s="6"/>
      <c r="E124" s="6"/>
      <c r="F124" s="5" t="s">
        <v>643</v>
      </c>
      <c r="G124" s="6"/>
      <c r="H124" s="51"/>
      <c r="I124" s="256"/>
      <c r="J124" s="252"/>
      <c r="K124" s="258"/>
      <c r="L124" s="60"/>
    </row>
    <row r="125" spans="2:12">
      <c r="B125" s="100"/>
      <c r="C125" s="238"/>
      <c r="D125" s="6" t="s">
        <v>336</v>
      </c>
      <c r="E125" s="6" t="s">
        <v>834</v>
      </c>
      <c r="F125" s="5" t="s">
        <v>644</v>
      </c>
      <c r="G125" s="6" t="s">
        <v>3</v>
      </c>
      <c r="H125" s="51">
        <v>3.6</v>
      </c>
      <c r="I125" s="256"/>
      <c r="J125" s="239"/>
      <c r="K125" s="257">
        <v>450</v>
      </c>
      <c r="L125" s="60">
        <f t="shared" ref="L125:L129" si="14">K125*H125</f>
        <v>1620</v>
      </c>
    </row>
    <row r="126" spans="2:12">
      <c r="B126" s="100"/>
      <c r="C126" s="238"/>
      <c r="D126" s="6" t="s">
        <v>336</v>
      </c>
      <c r="E126" s="6" t="s">
        <v>834</v>
      </c>
      <c r="F126" s="5" t="s">
        <v>645</v>
      </c>
      <c r="G126" s="6" t="s">
        <v>3</v>
      </c>
      <c r="H126" s="51">
        <v>1.98</v>
      </c>
      <c r="I126" s="256"/>
      <c r="J126" s="239"/>
      <c r="K126" s="257">
        <v>450</v>
      </c>
      <c r="L126" s="60">
        <f t="shared" si="14"/>
        <v>891</v>
      </c>
    </row>
    <row r="127" spans="2:12">
      <c r="B127" s="100"/>
      <c r="C127" s="238"/>
      <c r="D127" s="6" t="s">
        <v>336</v>
      </c>
      <c r="E127" s="6" t="s">
        <v>834</v>
      </c>
      <c r="F127" s="5" t="s">
        <v>646</v>
      </c>
      <c r="G127" s="6" t="s">
        <v>3</v>
      </c>
      <c r="H127" s="51">
        <v>0.85</v>
      </c>
      <c r="I127" s="256"/>
      <c r="J127" s="239"/>
      <c r="K127" s="257">
        <v>450</v>
      </c>
      <c r="L127" s="60">
        <f t="shared" si="14"/>
        <v>382.5</v>
      </c>
    </row>
    <row r="128" spans="2:12">
      <c r="B128" s="100"/>
      <c r="C128" s="238"/>
      <c r="D128" s="6" t="s">
        <v>336</v>
      </c>
      <c r="E128" s="6" t="s">
        <v>834</v>
      </c>
      <c r="F128" s="5" t="s">
        <v>647</v>
      </c>
      <c r="G128" s="6" t="s">
        <v>3</v>
      </c>
      <c r="H128" s="51">
        <v>0.74</v>
      </c>
      <c r="I128" s="256"/>
      <c r="J128" s="239"/>
      <c r="K128" s="257">
        <v>450</v>
      </c>
      <c r="L128" s="60">
        <f t="shared" si="14"/>
        <v>333</v>
      </c>
    </row>
    <row r="129" spans="2:12">
      <c r="B129" s="100"/>
      <c r="C129" s="238"/>
      <c r="D129" s="6" t="s">
        <v>336</v>
      </c>
      <c r="E129" s="6" t="s">
        <v>834</v>
      </c>
      <c r="F129" s="5" t="s">
        <v>648</v>
      </c>
      <c r="G129" s="6" t="s">
        <v>3</v>
      </c>
      <c r="H129" s="51">
        <v>0.89</v>
      </c>
      <c r="I129" s="256"/>
      <c r="J129" s="252"/>
      <c r="K129" s="257">
        <v>450</v>
      </c>
      <c r="L129" s="60">
        <f t="shared" si="14"/>
        <v>400.5</v>
      </c>
    </row>
    <row r="130" spans="2:12">
      <c r="B130" s="100"/>
      <c r="C130" s="238"/>
      <c r="D130" s="6"/>
      <c r="E130" s="6"/>
      <c r="F130" s="5"/>
      <c r="G130" s="6"/>
      <c r="H130" s="51"/>
      <c r="I130" s="256"/>
      <c r="J130" s="252"/>
      <c r="K130" s="258"/>
      <c r="L130" s="60"/>
    </row>
    <row r="131" spans="2:12">
      <c r="B131" s="100"/>
      <c r="C131" s="238" t="s">
        <v>748</v>
      </c>
      <c r="D131" s="6"/>
      <c r="E131" s="6"/>
      <c r="F131" s="5" t="s">
        <v>649</v>
      </c>
      <c r="G131" s="6"/>
      <c r="H131" s="51"/>
      <c r="I131" s="256"/>
      <c r="J131" s="252"/>
      <c r="K131" s="258"/>
      <c r="L131" s="60"/>
    </row>
    <row r="132" spans="2:12">
      <c r="B132" s="100"/>
      <c r="C132" s="238"/>
      <c r="D132" s="6" t="s">
        <v>336</v>
      </c>
      <c r="E132" s="6" t="s">
        <v>834</v>
      </c>
      <c r="F132" s="5" t="s">
        <v>650</v>
      </c>
      <c r="G132" s="6" t="s">
        <v>3</v>
      </c>
      <c r="H132" s="51">
        <v>2.59</v>
      </c>
      <c r="I132" s="256"/>
      <c r="J132" s="252"/>
      <c r="K132" s="257">
        <v>450</v>
      </c>
      <c r="L132" s="60">
        <f t="shared" ref="L132:L133" si="15">K132*H132</f>
        <v>1165.5</v>
      </c>
    </row>
    <row r="133" spans="2:12">
      <c r="B133" s="100"/>
      <c r="C133" s="238"/>
      <c r="D133" s="6" t="s">
        <v>336</v>
      </c>
      <c r="E133" s="6" t="s">
        <v>834</v>
      </c>
      <c r="F133" s="5" t="s">
        <v>651</v>
      </c>
      <c r="G133" s="6" t="s">
        <v>3</v>
      </c>
      <c r="H133" s="51">
        <v>1.1000000000000001</v>
      </c>
      <c r="I133" s="256"/>
      <c r="J133" s="252"/>
      <c r="K133" s="257">
        <v>450</v>
      </c>
      <c r="L133" s="60">
        <f t="shared" si="15"/>
        <v>495.00000000000006</v>
      </c>
    </row>
    <row r="134" spans="2:12">
      <c r="B134" s="100"/>
      <c r="C134" s="238"/>
      <c r="D134" s="6"/>
      <c r="E134" s="6"/>
      <c r="F134" s="5"/>
      <c r="G134" s="6"/>
      <c r="H134" s="51"/>
      <c r="I134" s="256"/>
      <c r="J134" s="252"/>
      <c r="K134" s="258"/>
      <c r="L134" s="60"/>
    </row>
    <row r="135" spans="2:12">
      <c r="B135" s="100"/>
      <c r="C135" s="238" t="s">
        <v>753</v>
      </c>
      <c r="D135" s="6"/>
      <c r="E135" s="6"/>
      <c r="F135" s="5" t="s">
        <v>652</v>
      </c>
      <c r="G135" s="6"/>
      <c r="H135" s="51"/>
      <c r="I135" s="256"/>
      <c r="J135" s="252"/>
      <c r="K135" s="258"/>
      <c r="L135" s="60"/>
    </row>
    <row r="136" spans="2:12">
      <c r="B136" s="100"/>
      <c r="C136" s="238"/>
      <c r="D136" s="6" t="s">
        <v>336</v>
      </c>
      <c r="E136" s="6" t="s">
        <v>834</v>
      </c>
      <c r="F136" s="5" t="s">
        <v>653</v>
      </c>
      <c r="G136" s="6" t="s">
        <v>3</v>
      </c>
      <c r="H136" s="51">
        <v>3.06</v>
      </c>
      <c r="I136" s="256"/>
      <c r="J136" s="239">
        <v>17.18</v>
      </c>
      <c r="K136" s="257"/>
      <c r="L136" s="60">
        <f t="shared" ref="L136" si="16">J136*H136</f>
        <v>52.570799999999998</v>
      </c>
    </row>
    <row r="137" spans="2:12">
      <c r="B137" s="100"/>
      <c r="C137" s="238"/>
      <c r="D137" s="6" t="s">
        <v>336</v>
      </c>
      <c r="E137" s="6" t="s">
        <v>834</v>
      </c>
      <c r="F137" s="5" t="s">
        <v>654</v>
      </c>
      <c r="G137" s="6" t="s">
        <v>3</v>
      </c>
      <c r="H137" s="51">
        <v>1.5</v>
      </c>
      <c r="I137" s="252"/>
      <c r="J137" s="253"/>
      <c r="K137" s="239">
        <v>450</v>
      </c>
      <c r="L137" s="60">
        <f t="shared" ref="L137" si="17">K137*H137</f>
        <v>675</v>
      </c>
    </row>
    <row r="138" spans="2:12">
      <c r="B138" s="100"/>
      <c r="C138" s="238"/>
      <c r="D138" s="6"/>
      <c r="E138" s="6"/>
      <c r="F138" s="5"/>
      <c r="G138" s="6"/>
      <c r="H138" s="7"/>
      <c r="I138" s="91"/>
      <c r="J138" s="91"/>
      <c r="K138" s="92"/>
      <c r="L138" s="59"/>
    </row>
    <row r="139" spans="2:12" ht="38.25">
      <c r="B139" s="100"/>
      <c r="C139" s="238" t="s">
        <v>754</v>
      </c>
      <c r="D139" s="6"/>
      <c r="E139" s="6"/>
      <c r="F139" s="254" t="s">
        <v>655</v>
      </c>
      <c r="G139" s="6"/>
      <c r="H139" s="7"/>
      <c r="I139" s="7"/>
      <c r="J139" s="7"/>
      <c r="K139" s="51"/>
      <c r="L139" s="59"/>
    </row>
    <row r="140" spans="2:12">
      <c r="B140" s="100"/>
      <c r="C140" s="238"/>
      <c r="D140" s="6">
        <v>40401</v>
      </c>
      <c r="E140" s="6" t="s">
        <v>834</v>
      </c>
      <c r="F140" s="254" t="s">
        <v>624</v>
      </c>
      <c r="G140" s="6" t="s">
        <v>3</v>
      </c>
      <c r="H140" s="7">
        <v>6.15</v>
      </c>
      <c r="I140" s="239">
        <v>0</v>
      </c>
      <c r="J140" s="239">
        <v>25.54</v>
      </c>
      <c r="K140" s="239">
        <v>25.54</v>
      </c>
      <c r="L140" s="60">
        <f t="shared" ref="L140" si="18">K140*H140</f>
        <v>157.071</v>
      </c>
    </row>
    <row r="141" spans="2:12">
      <c r="B141" s="100"/>
      <c r="C141" s="238"/>
      <c r="D141" s="6"/>
      <c r="E141" s="6"/>
      <c r="F141" s="5"/>
      <c r="G141" s="6"/>
      <c r="H141" s="7"/>
      <c r="I141" s="7"/>
      <c r="J141" s="7"/>
      <c r="K141" s="51"/>
      <c r="L141" s="59"/>
    </row>
    <row r="142" spans="2:12">
      <c r="B142" s="100"/>
      <c r="C142" s="238" t="s">
        <v>755</v>
      </c>
      <c r="D142" s="6"/>
      <c r="E142" s="6"/>
      <c r="F142" s="5" t="s">
        <v>656</v>
      </c>
      <c r="G142" s="6"/>
      <c r="H142" s="7"/>
      <c r="I142" s="7"/>
      <c r="J142" s="7"/>
      <c r="K142" s="51"/>
      <c r="L142" s="59"/>
    </row>
    <row r="143" spans="2:12">
      <c r="B143" s="100"/>
      <c r="C143" s="238"/>
      <c r="D143" s="6" t="s">
        <v>336</v>
      </c>
      <c r="E143" s="6" t="s">
        <v>834</v>
      </c>
      <c r="F143" s="5" t="s">
        <v>657</v>
      </c>
      <c r="G143" s="6" t="s">
        <v>3</v>
      </c>
      <c r="H143" s="7">
        <v>0.55000000000000004</v>
      </c>
      <c r="I143" s="7"/>
      <c r="J143" s="7"/>
      <c r="K143" s="239">
        <v>225</v>
      </c>
      <c r="L143" s="60">
        <f t="shared" ref="L143" si="19">K143*H143</f>
        <v>123.75000000000001</v>
      </c>
    </row>
    <row r="144" spans="2:12">
      <c r="B144" s="100"/>
      <c r="C144" s="238"/>
      <c r="D144" s="6"/>
      <c r="E144" s="6"/>
      <c r="F144" s="5"/>
      <c r="G144" s="6"/>
      <c r="H144" s="7"/>
      <c r="I144" s="7"/>
      <c r="J144" s="7"/>
      <c r="K144" s="51"/>
      <c r="L144" s="59"/>
    </row>
    <row r="145" spans="2:12">
      <c r="B145" s="100"/>
      <c r="C145" s="238" t="s">
        <v>756</v>
      </c>
      <c r="D145" s="6"/>
      <c r="E145" s="6"/>
      <c r="F145" s="5" t="s">
        <v>658</v>
      </c>
      <c r="G145" s="6"/>
      <c r="H145" s="7"/>
      <c r="I145" s="7"/>
      <c r="J145" s="7"/>
      <c r="K145" s="51"/>
      <c r="L145" s="59"/>
    </row>
    <row r="146" spans="2:12">
      <c r="B146" s="100"/>
      <c r="C146" s="238"/>
      <c r="D146" s="6" t="s">
        <v>336</v>
      </c>
      <c r="E146" s="6" t="s">
        <v>834</v>
      </c>
      <c r="F146" s="5" t="s">
        <v>659</v>
      </c>
      <c r="G146" s="6" t="s">
        <v>3</v>
      </c>
      <c r="H146" s="7">
        <v>0.65</v>
      </c>
      <c r="I146" s="7"/>
      <c r="J146" s="7"/>
      <c r="K146" s="239">
        <v>225</v>
      </c>
      <c r="L146" s="60">
        <f t="shared" ref="L146" si="20">K146*H146</f>
        <v>146.25</v>
      </c>
    </row>
    <row r="147" spans="2:12">
      <c r="B147" s="100"/>
      <c r="C147" s="238"/>
      <c r="D147" s="6"/>
      <c r="E147" s="6"/>
      <c r="F147" s="5"/>
      <c r="G147" s="6"/>
      <c r="H147" s="7"/>
      <c r="I147" s="7"/>
      <c r="J147" s="7"/>
      <c r="K147" s="51"/>
      <c r="L147" s="59"/>
    </row>
    <row r="148" spans="2:12">
      <c r="B148" s="100"/>
      <c r="C148" s="238" t="s">
        <v>757</v>
      </c>
      <c r="D148" s="6"/>
      <c r="E148" s="6"/>
      <c r="F148" s="5" t="s">
        <v>660</v>
      </c>
      <c r="G148" s="6"/>
      <c r="H148" s="7"/>
      <c r="I148" s="7"/>
      <c r="J148" s="7"/>
      <c r="K148" s="51"/>
      <c r="L148" s="59"/>
    </row>
    <row r="149" spans="2:12">
      <c r="B149" s="100"/>
      <c r="C149" s="238"/>
      <c r="D149" s="6" t="s">
        <v>336</v>
      </c>
      <c r="E149" s="6" t="s">
        <v>834</v>
      </c>
      <c r="F149" s="5" t="s">
        <v>661</v>
      </c>
      <c r="G149" s="6" t="s">
        <v>3</v>
      </c>
      <c r="H149" s="7">
        <v>0.83</v>
      </c>
      <c r="I149" s="7"/>
      <c r="J149" s="7"/>
      <c r="K149" s="239">
        <v>225</v>
      </c>
      <c r="L149" s="60">
        <f t="shared" ref="L149" si="21">K149*H149</f>
        <v>186.75</v>
      </c>
    </row>
    <row r="150" spans="2:12">
      <c r="B150" s="100"/>
      <c r="C150" s="238"/>
      <c r="D150" s="6"/>
      <c r="E150" s="6"/>
      <c r="F150" s="5"/>
      <c r="G150" s="6"/>
      <c r="H150" s="7"/>
      <c r="I150" s="7"/>
      <c r="J150" s="7"/>
      <c r="K150" s="51"/>
      <c r="L150" s="59"/>
    </row>
    <row r="151" spans="2:12">
      <c r="B151" s="100"/>
      <c r="C151" s="238" t="s">
        <v>758</v>
      </c>
      <c r="D151" s="6"/>
      <c r="E151" s="6"/>
      <c r="F151" s="5" t="s">
        <v>662</v>
      </c>
      <c r="G151" s="6"/>
      <c r="H151" s="7"/>
      <c r="I151" s="7"/>
      <c r="J151" s="7"/>
      <c r="K151" s="51"/>
      <c r="L151" s="59"/>
    </row>
    <row r="152" spans="2:12">
      <c r="B152" s="100"/>
      <c r="C152" s="238"/>
      <c r="D152" s="6" t="s">
        <v>336</v>
      </c>
      <c r="E152" s="6" t="s">
        <v>834</v>
      </c>
      <c r="F152" s="5" t="s">
        <v>663</v>
      </c>
      <c r="G152" s="6" t="s">
        <v>3</v>
      </c>
      <c r="H152" s="7">
        <v>0.53</v>
      </c>
      <c r="I152" s="7"/>
      <c r="J152" s="7"/>
      <c r="K152" s="239">
        <v>225</v>
      </c>
      <c r="L152" s="60">
        <f t="shared" ref="L152" si="22">K152*H152</f>
        <v>119.25</v>
      </c>
    </row>
    <row r="153" spans="2:12">
      <c r="B153" s="100"/>
      <c r="C153" s="238"/>
      <c r="D153" s="6"/>
      <c r="E153" s="6"/>
      <c r="F153" s="5"/>
      <c r="G153" s="6"/>
      <c r="H153" s="7"/>
      <c r="I153" s="7"/>
      <c r="J153" s="7"/>
      <c r="K153" s="51"/>
      <c r="L153" s="59"/>
    </row>
    <row r="154" spans="2:12">
      <c r="B154" s="100"/>
      <c r="C154" s="238" t="s">
        <v>759</v>
      </c>
      <c r="D154" s="6"/>
      <c r="E154" s="6"/>
      <c r="F154" s="5" t="s">
        <v>664</v>
      </c>
      <c r="G154" s="6"/>
      <c r="H154" s="7"/>
      <c r="I154" s="7"/>
      <c r="J154" s="7"/>
      <c r="K154" s="51"/>
      <c r="L154" s="59"/>
    </row>
    <row r="155" spans="2:12">
      <c r="B155" s="100"/>
      <c r="C155" s="238"/>
      <c r="D155" s="6" t="s">
        <v>336</v>
      </c>
      <c r="E155" s="6" t="s">
        <v>834</v>
      </c>
      <c r="F155" s="5" t="s">
        <v>665</v>
      </c>
      <c r="G155" s="6" t="s">
        <v>3</v>
      </c>
      <c r="H155" s="7">
        <v>1.1000000000000001</v>
      </c>
      <c r="I155" s="7"/>
      <c r="J155" s="7"/>
      <c r="K155" s="239">
        <v>225</v>
      </c>
      <c r="L155" s="60">
        <f t="shared" ref="L155" si="23">K155*H155</f>
        <v>247.50000000000003</v>
      </c>
    </row>
    <row r="156" spans="2:12">
      <c r="B156" s="100"/>
      <c r="C156" s="238"/>
      <c r="D156" s="6"/>
      <c r="E156" s="6"/>
      <c r="F156" s="5"/>
      <c r="G156" s="6"/>
      <c r="H156" s="7"/>
      <c r="I156" s="7"/>
      <c r="J156" s="7"/>
      <c r="K156" s="51"/>
      <c r="L156" s="59"/>
    </row>
    <row r="157" spans="2:12">
      <c r="B157" s="100"/>
      <c r="C157" s="238" t="s">
        <v>760</v>
      </c>
      <c r="D157" s="6"/>
      <c r="E157" s="6"/>
      <c r="F157" s="5" t="s">
        <v>666</v>
      </c>
      <c r="G157" s="6"/>
      <c r="H157" s="7"/>
      <c r="I157" s="7"/>
      <c r="J157" s="7"/>
      <c r="K157" s="51"/>
      <c r="L157" s="59"/>
    </row>
    <row r="158" spans="2:12">
      <c r="B158" s="100"/>
      <c r="C158" s="238"/>
      <c r="D158" s="6" t="s">
        <v>336</v>
      </c>
      <c r="E158" s="6" t="s">
        <v>834</v>
      </c>
      <c r="F158" s="5" t="s">
        <v>667</v>
      </c>
      <c r="G158" s="6" t="s">
        <v>3</v>
      </c>
      <c r="H158" s="7">
        <v>0.5</v>
      </c>
      <c r="I158" s="7"/>
      <c r="J158" s="7"/>
      <c r="K158" s="239">
        <v>225</v>
      </c>
      <c r="L158" s="60">
        <f t="shared" ref="L158:L159" si="24">K158*H158</f>
        <v>112.5</v>
      </c>
    </row>
    <row r="159" spans="2:12">
      <c r="B159" s="100"/>
      <c r="C159" s="238"/>
      <c r="D159" s="6" t="s">
        <v>336</v>
      </c>
      <c r="E159" s="6" t="s">
        <v>834</v>
      </c>
      <c r="F159" s="5" t="s">
        <v>668</v>
      </c>
      <c r="G159" s="6" t="s">
        <v>3</v>
      </c>
      <c r="H159" s="7">
        <v>0.35</v>
      </c>
      <c r="I159" s="7"/>
      <c r="J159" s="7"/>
      <c r="K159" s="239">
        <v>225</v>
      </c>
      <c r="L159" s="60">
        <f t="shared" si="24"/>
        <v>78.75</v>
      </c>
    </row>
    <row r="160" spans="2:12">
      <c r="B160" s="100"/>
      <c r="C160" s="238"/>
      <c r="D160" s="6"/>
      <c r="E160" s="6"/>
      <c r="F160" s="5"/>
      <c r="G160" s="6"/>
      <c r="H160" s="7"/>
      <c r="I160" s="7"/>
      <c r="J160" s="7"/>
      <c r="K160" s="51"/>
      <c r="L160" s="59"/>
    </row>
    <row r="161" spans="2:12">
      <c r="B161" s="100"/>
      <c r="C161" s="238" t="s">
        <v>761</v>
      </c>
      <c r="D161" s="6"/>
      <c r="E161" s="6"/>
      <c r="F161" s="5" t="s">
        <v>669</v>
      </c>
      <c r="G161" s="6"/>
      <c r="H161" s="7"/>
      <c r="I161" s="7"/>
      <c r="J161" s="7"/>
      <c r="K161" s="51"/>
      <c r="L161" s="59"/>
    </row>
    <row r="162" spans="2:12">
      <c r="B162" s="100"/>
      <c r="C162" s="238"/>
      <c r="D162" s="6" t="s">
        <v>336</v>
      </c>
      <c r="E162" s="6" t="s">
        <v>834</v>
      </c>
      <c r="F162" s="5" t="s">
        <v>670</v>
      </c>
      <c r="G162" s="6" t="s">
        <v>3</v>
      </c>
      <c r="H162" s="7">
        <v>0.68</v>
      </c>
      <c r="I162" s="7"/>
      <c r="J162" s="7"/>
      <c r="K162" s="239">
        <v>225</v>
      </c>
      <c r="L162" s="60">
        <f t="shared" ref="L162" si="25">K162*H162</f>
        <v>153</v>
      </c>
    </row>
    <row r="163" spans="2:12">
      <c r="B163" s="100"/>
      <c r="C163" s="238"/>
      <c r="D163" s="6"/>
      <c r="E163" s="6"/>
      <c r="F163" s="5"/>
      <c r="G163" s="6"/>
      <c r="H163" s="7"/>
      <c r="I163" s="7"/>
      <c r="J163" s="7"/>
      <c r="K163" s="51"/>
      <c r="L163" s="59"/>
    </row>
    <row r="164" spans="2:12">
      <c r="B164" s="100"/>
      <c r="C164" s="238" t="s">
        <v>762</v>
      </c>
      <c r="D164" s="6"/>
      <c r="E164" s="6"/>
      <c r="F164" s="5" t="s">
        <v>671</v>
      </c>
      <c r="G164" s="6"/>
      <c r="H164" s="7"/>
      <c r="I164" s="7"/>
      <c r="J164" s="7"/>
      <c r="K164" s="51"/>
      <c r="L164" s="59"/>
    </row>
    <row r="165" spans="2:12">
      <c r="B165" s="100"/>
      <c r="C165" s="238"/>
      <c r="D165" s="6" t="s">
        <v>336</v>
      </c>
      <c r="E165" s="6" t="s">
        <v>834</v>
      </c>
      <c r="F165" s="5" t="s">
        <v>672</v>
      </c>
      <c r="G165" s="6" t="s">
        <v>3</v>
      </c>
      <c r="H165" s="7">
        <v>0.53</v>
      </c>
      <c r="I165" s="7"/>
      <c r="J165" s="7"/>
      <c r="K165" s="239">
        <v>225</v>
      </c>
      <c r="L165" s="60">
        <f t="shared" ref="L165" si="26">K165*H165</f>
        <v>119.25</v>
      </c>
    </row>
    <row r="166" spans="2:12">
      <c r="B166" s="100"/>
      <c r="C166" s="238"/>
      <c r="D166" s="6"/>
      <c r="E166" s="6"/>
      <c r="F166" s="5"/>
      <c r="G166" s="6"/>
      <c r="H166" s="7"/>
      <c r="I166" s="7"/>
      <c r="J166" s="7"/>
      <c r="K166" s="51"/>
      <c r="L166" s="59"/>
    </row>
    <row r="167" spans="2:12">
      <c r="B167" s="100"/>
      <c r="C167" s="238" t="s">
        <v>763</v>
      </c>
      <c r="D167" s="6"/>
      <c r="E167" s="6"/>
      <c r="F167" s="5" t="s">
        <v>673</v>
      </c>
      <c r="G167" s="6"/>
      <c r="H167" s="7"/>
      <c r="I167" s="7"/>
      <c r="J167" s="7"/>
      <c r="K167" s="51"/>
      <c r="L167" s="59"/>
    </row>
    <row r="168" spans="2:12">
      <c r="B168" s="100"/>
      <c r="C168" s="238"/>
      <c r="D168" s="6" t="s">
        <v>336</v>
      </c>
      <c r="E168" s="6" t="s">
        <v>834</v>
      </c>
      <c r="F168" s="5" t="s">
        <v>674</v>
      </c>
      <c r="G168" s="6" t="s">
        <v>3</v>
      </c>
      <c r="H168" s="7">
        <v>0.43</v>
      </c>
      <c r="I168" s="7"/>
      <c r="J168" s="7"/>
      <c r="K168" s="239">
        <v>225</v>
      </c>
      <c r="L168" s="60">
        <f t="shared" ref="L168" si="27">K168*H168</f>
        <v>96.75</v>
      </c>
    </row>
    <row r="169" spans="2:12">
      <c r="B169" s="100"/>
      <c r="C169" s="238"/>
      <c r="D169" s="6"/>
      <c r="E169" s="6"/>
      <c r="F169" s="5"/>
      <c r="G169" s="6"/>
      <c r="H169" s="7"/>
      <c r="I169" s="7"/>
      <c r="J169" s="7"/>
      <c r="K169" s="51"/>
      <c r="L169" s="59"/>
    </row>
    <row r="170" spans="2:12" ht="25.5">
      <c r="B170" s="100"/>
      <c r="C170" s="238" t="s">
        <v>764</v>
      </c>
      <c r="D170" s="6"/>
      <c r="E170" s="6"/>
      <c r="F170" s="5" t="s">
        <v>675</v>
      </c>
      <c r="G170" s="6"/>
      <c r="H170" s="7"/>
      <c r="I170" s="7"/>
      <c r="J170" s="7"/>
      <c r="K170" s="51"/>
      <c r="L170" s="59"/>
    </row>
    <row r="171" spans="2:12">
      <c r="B171" s="100"/>
      <c r="C171" s="238"/>
      <c r="D171" s="6">
        <v>40401</v>
      </c>
      <c r="E171" s="6" t="s">
        <v>834</v>
      </c>
      <c r="F171" s="5" t="s">
        <v>676</v>
      </c>
      <c r="G171" s="6" t="s">
        <v>677</v>
      </c>
      <c r="H171" s="7">
        <v>8.98</v>
      </c>
      <c r="I171" s="251">
        <v>0</v>
      </c>
      <c r="J171" s="251">
        <v>25.54</v>
      </c>
      <c r="K171" s="251">
        <v>25.54</v>
      </c>
      <c r="L171" s="60">
        <f t="shared" ref="L171:L181" si="28">K171*H171</f>
        <v>229.3492</v>
      </c>
    </row>
    <row r="172" spans="2:12" ht="38.25">
      <c r="B172" s="100"/>
      <c r="C172" s="238"/>
      <c r="D172" s="6">
        <v>230804</v>
      </c>
      <c r="E172" s="6" t="s">
        <v>834</v>
      </c>
      <c r="F172" s="5" t="s">
        <v>678</v>
      </c>
      <c r="G172" s="6" t="s">
        <v>3</v>
      </c>
      <c r="H172" s="51">
        <v>0.41</v>
      </c>
      <c r="I172" s="239">
        <v>1180.5</v>
      </c>
      <c r="J172" s="239">
        <v>0</v>
      </c>
      <c r="K172" s="239">
        <v>1180.5</v>
      </c>
      <c r="L172" s="60">
        <f t="shared" si="28"/>
        <v>484.005</v>
      </c>
    </row>
    <row r="173" spans="2:12" ht="38.25">
      <c r="B173" s="100"/>
      <c r="C173" s="238"/>
      <c r="D173" s="6">
        <v>230804</v>
      </c>
      <c r="E173" s="6" t="s">
        <v>834</v>
      </c>
      <c r="F173" s="5" t="s">
        <v>679</v>
      </c>
      <c r="G173" s="6" t="s">
        <v>3</v>
      </c>
      <c r="H173" s="51">
        <v>0.98</v>
      </c>
      <c r="I173" s="239">
        <v>1180.5</v>
      </c>
      <c r="J173" s="239">
        <v>0</v>
      </c>
      <c r="K173" s="239">
        <v>1180.5</v>
      </c>
      <c r="L173" s="60">
        <f t="shared" si="28"/>
        <v>1156.8899999999999</v>
      </c>
    </row>
    <row r="174" spans="2:12" ht="38.25">
      <c r="B174" s="100"/>
      <c r="C174" s="238"/>
      <c r="D174" s="6">
        <v>230804</v>
      </c>
      <c r="E174" s="6" t="s">
        <v>834</v>
      </c>
      <c r="F174" s="5" t="s">
        <v>680</v>
      </c>
      <c r="G174" s="6" t="s">
        <v>3</v>
      </c>
      <c r="H174" s="51">
        <v>0.75</v>
      </c>
      <c r="I174" s="239">
        <v>1180.5</v>
      </c>
      <c r="J174" s="239">
        <v>0</v>
      </c>
      <c r="K174" s="239">
        <v>1180.5</v>
      </c>
      <c r="L174" s="60">
        <f t="shared" si="28"/>
        <v>885.375</v>
      </c>
    </row>
    <row r="175" spans="2:12" ht="38.25">
      <c r="B175" s="100"/>
      <c r="C175" s="238"/>
      <c r="D175" s="6">
        <v>230804</v>
      </c>
      <c r="E175" s="6" t="s">
        <v>834</v>
      </c>
      <c r="F175" s="5" t="s">
        <v>681</v>
      </c>
      <c r="G175" s="6" t="s">
        <v>3</v>
      </c>
      <c r="H175" s="51">
        <v>0.83</v>
      </c>
      <c r="I175" s="239">
        <v>1180.5</v>
      </c>
      <c r="J175" s="239">
        <v>0</v>
      </c>
      <c r="K175" s="239">
        <v>1180.5</v>
      </c>
      <c r="L175" s="60">
        <f t="shared" si="28"/>
        <v>979.81499999999994</v>
      </c>
    </row>
    <row r="176" spans="2:12" ht="38.25">
      <c r="B176" s="100"/>
      <c r="C176" s="238"/>
      <c r="D176" s="6">
        <v>230804</v>
      </c>
      <c r="E176" s="6" t="s">
        <v>834</v>
      </c>
      <c r="F176" s="5" t="s">
        <v>682</v>
      </c>
      <c r="G176" s="6" t="s">
        <v>3</v>
      </c>
      <c r="H176" s="51">
        <v>1.61</v>
      </c>
      <c r="I176" s="239">
        <v>1180.5</v>
      </c>
      <c r="J176" s="239">
        <v>0</v>
      </c>
      <c r="K176" s="239">
        <v>1180.5</v>
      </c>
      <c r="L176" s="60">
        <f t="shared" si="28"/>
        <v>1900.605</v>
      </c>
    </row>
    <row r="177" spans="2:12" ht="51">
      <c r="B177" s="100"/>
      <c r="C177" s="238"/>
      <c r="D177" s="6">
        <v>230804</v>
      </c>
      <c r="E177" s="6" t="s">
        <v>834</v>
      </c>
      <c r="F177" s="5" t="s">
        <v>683</v>
      </c>
      <c r="G177" s="6" t="s">
        <v>3</v>
      </c>
      <c r="H177" s="51">
        <v>1.28</v>
      </c>
      <c r="I177" s="239">
        <v>1180.5</v>
      </c>
      <c r="J177" s="239">
        <v>0</v>
      </c>
      <c r="K177" s="239">
        <v>1180.5</v>
      </c>
      <c r="L177" s="60">
        <f t="shared" si="28"/>
        <v>1511.04</v>
      </c>
    </row>
    <row r="178" spans="2:12" ht="51">
      <c r="B178" s="100"/>
      <c r="C178" s="238"/>
      <c r="D178" s="6">
        <v>230804</v>
      </c>
      <c r="E178" s="6" t="s">
        <v>834</v>
      </c>
      <c r="F178" s="5" t="s">
        <v>684</v>
      </c>
      <c r="G178" s="6" t="s">
        <v>3</v>
      </c>
      <c r="H178" s="51">
        <v>1.01</v>
      </c>
      <c r="I178" s="239">
        <v>1180.5</v>
      </c>
      <c r="J178" s="239">
        <v>0</v>
      </c>
      <c r="K178" s="239">
        <v>1180.5</v>
      </c>
      <c r="L178" s="60">
        <f t="shared" si="28"/>
        <v>1192.3050000000001</v>
      </c>
    </row>
    <row r="179" spans="2:12" ht="38.25">
      <c r="B179" s="100"/>
      <c r="C179" s="238"/>
      <c r="D179" s="6">
        <v>230804</v>
      </c>
      <c r="E179" s="6" t="s">
        <v>834</v>
      </c>
      <c r="F179" s="5" t="s">
        <v>685</v>
      </c>
      <c r="G179" s="6" t="s">
        <v>3</v>
      </c>
      <c r="H179" s="51">
        <v>0.79</v>
      </c>
      <c r="I179" s="239">
        <v>1180.5</v>
      </c>
      <c r="J179" s="239">
        <v>0</v>
      </c>
      <c r="K179" s="239">
        <v>1180.5</v>
      </c>
      <c r="L179" s="60">
        <f t="shared" si="28"/>
        <v>932.59500000000003</v>
      </c>
    </row>
    <row r="180" spans="2:12" ht="38.25">
      <c r="B180" s="100"/>
      <c r="C180" s="238"/>
      <c r="D180" s="6">
        <v>230804</v>
      </c>
      <c r="E180" s="6" t="s">
        <v>834</v>
      </c>
      <c r="F180" s="5" t="s">
        <v>686</v>
      </c>
      <c r="G180" s="6" t="s">
        <v>3</v>
      </c>
      <c r="H180" s="51">
        <v>0.64</v>
      </c>
      <c r="I180" s="239">
        <v>1180.5</v>
      </c>
      <c r="J180" s="239">
        <v>0</v>
      </c>
      <c r="K180" s="239">
        <v>1180.5</v>
      </c>
      <c r="L180" s="60">
        <f t="shared" si="28"/>
        <v>755.52</v>
      </c>
    </row>
    <row r="181" spans="2:12" ht="51">
      <c r="B181" s="100"/>
      <c r="C181" s="238"/>
      <c r="D181" s="6">
        <v>230804</v>
      </c>
      <c r="E181" s="6" t="s">
        <v>834</v>
      </c>
      <c r="F181" s="5" t="s">
        <v>687</v>
      </c>
      <c r="G181" s="6" t="s">
        <v>3</v>
      </c>
      <c r="H181" s="51">
        <v>0.68</v>
      </c>
      <c r="I181" s="239">
        <v>1180.5</v>
      </c>
      <c r="J181" s="239">
        <v>0</v>
      </c>
      <c r="K181" s="239">
        <v>1180.5</v>
      </c>
      <c r="L181" s="60">
        <f t="shared" si="28"/>
        <v>802.74</v>
      </c>
    </row>
    <row r="182" spans="2:12">
      <c r="B182" s="100"/>
      <c r="C182" s="238"/>
      <c r="D182" s="6"/>
      <c r="E182" s="6"/>
      <c r="F182" s="5"/>
      <c r="G182" s="6"/>
      <c r="H182" s="7"/>
      <c r="I182" s="91"/>
      <c r="J182" s="91"/>
      <c r="K182" s="92"/>
      <c r="L182" s="59"/>
    </row>
    <row r="183" spans="2:12" ht="25.5">
      <c r="B183" s="100"/>
      <c r="C183" s="238"/>
      <c r="D183" s="6"/>
      <c r="E183" s="6"/>
      <c r="F183" s="5" t="s">
        <v>688</v>
      </c>
      <c r="G183" s="6"/>
      <c r="H183" s="7"/>
      <c r="I183" s="7"/>
      <c r="J183" s="7"/>
      <c r="K183" s="51"/>
      <c r="L183" s="59"/>
    </row>
    <row r="184" spans="2:12">
      <c r="B184" s="100"/>
      <c r="C184" s="238"/>
      <c r="D184" s="6">
        <v>40401</v>
      </c>
      <c r="E184" s="6" t="s">
        <v>834</v>
      </c>
      <c r="F184" s="5" t="s">
        <v>689</v>
      </c>
      <c r="G184" s="6" t="s">
        <v>677</v>
      </c>
      <c r="H184" s="7">
        <v>22.99</v>
      </c>
      <c r="I184" s="251">
        <v>0</v>
      </c>
      <c r="J184" s="251">
        <v>25.54</v>
      </c>
      <c r="K184" s="251">
        <v>25.54</v>
      </c>
      <c r="L184" s="60">
        <f t="shared" ref="L184" si="29">K184*H184</f>
        <v>587.16459999999995</v>
      </c>
    </row>
    <row r="185" spans="2:12">
      <c r="B185" s="103"/>
      <c r="C185" s="259"/>
      <c r="D185" s="33"/>
      <c r="E185" s="33"/>
      <c r="F185" s="260"/>
      <c r="G185" s="261"/>
      <c r="H185" s="262"/>
      <c r="I185" s="262"/>
      <c r="J185" s="31"/>
      <c r="K185" s="263"/>
      <c r="L185" s="59"/>
    </row>
    <row r="186" spans="2:12" ht="38.25">
      <c r="B186" s="100"/>
      <c r="C186" s="238" t="s">
        <v>765</v>
      </c>
      <c r="D186" s="6"/>
      <c r="E186" s="6"/>
      <c r="F186" s="5" t="s">
        <v>690</v>
      </c>
      <c r="G186" s="6"/>
      <c r="H186" s="7"/>
      <c r="I186" s="42"/>
      <c r="J186" s="42"/>
      <c r="K186" s="54"/>
      <c r="L186" s="59"/>
    </row>
    <row r="187" spans="2:12" ht="38.25">
      <c r="B187" s="100"/>
      <c r="C187" s="264"/>
      <c r="D187" s="41">
        <v>140207</v>
      </c>
      <c r="E187" s="41" t="s">
        <v>834</v>
      </c>
      <c r="F187" s="265" t="s">
        <v>159</v>
      </c>
      <c r="G187" s="41" t="s">
        <v>3</v>
      </c>
      <c r="H187" s="54">
        <v>15</v>
      </c>
      <c r="I187" s="239">
        <v>64.28</v>
      </c>
      <c r="J187" s="239">
        <v>42.82</v>
      </c>
      <c r="K187" s="239">
        <v>107.1</v>
      </c>
      <c r="L187" s="60">
        <f t="shared" ref="L187:L191" si="30">K187*H187</f>
        <v>1606.5</v>
      </c>
    </row>
    <row r="188" spans="2:12">
      <c r="B188" s="99"/>
      <c r="C188" s="6"/>
      <c r="D188" s="29" t="s">
        <v>320</v>
      </c>
      <c r="E188" s="56" t="s">
        <v>834</v>
      </c>
      <c r="F188" s="29" t="s">
        <v>691</v>
      </c>
      <c r="G188" s="56" t="s">
        <v>3</v>
      </c>
      <c r="H188" s="54">
        <v>48</v>
      </c>
      <c r="I188" s="239">
        <v>3.27</v>
      </c>
      <c r="J188" s="239">
        <v>11.32</v>
      </c>
      <c r="K188" s="239">
        <v>14.59</v>
      </c>
      <c r="L188" s="60">
        <f t="shared" si="30"/>
        <v>700.31999999999994</v>
      </c>
    </row>
    <row r="189" spans="2:12">
      <c r="B189" s="99"/>
      <c r="C189" s="6"/>
      <c r="D189" s="29" t="s">
        <v>692</v>
      </c>
      <c r="E189" s="56" t="s">
        <v>834</v>
      </c>
      <c r="F189" s="29" t="s">
        <v>693</v>
      </c>
      <c r="G189" s="56" t="s">
        <v>3</v>
      </c>
      <c r="H189" s="54">
        <v>16</v>
      </c>
      <c r="I189" s="239">
        <v>15.05</v>
      </c>
      <c r="J189" s="239">
        <v>15.42</v>
      </c>
      <c r="K189" s="239">
        <v>30.47</v>
      </c>
      <c r="L189" s="60">
        <f t="shared" si="30"/>
        <v>487.52</v>
      </c>
    </row>
    <row r="190" spans="2:12">
      <c r="B190" s="99"/>
      <c r="C190" s="6"/>
      <c r="D190" s="29" t="s">
        <v>694</v>
      </c>
      <c r="E190" s="56" t="s">
        <v>833</v>
      </c>
      <c r="F190" s="29" t="s">
        <v>695</v>
      </c>
      <c r="G190" s="56" t="s">
        <v>3</v>
      </c>
      <c r="H190" s="54">
        <v>1.5</v>
      </c>
      <c r="I190" s="239">
        <v>366.09</v>
      </c>
      <c r="J190" s="239">
        <v>108.15</v>
      </c>
      <c r="K190" s="239">
        <v>474.24</v>
      </c>
      <c r="L190" s="60">
        <f t="shared" si="30"/>
        <v>711.36</v>
      </c>
    </row>
    <row r="191" spans="2:12" ht="25.5">
      <c r="B191" s="99"/>
      <c r="C191" s="6"/>
      <c r="D191" s="29" t="s">
        <v>696</v>
      </c>
      <c r="E191" s="56" t="s">
        <v>834</v>
      </c>
      <c r="F191" s="29" t="s">
        <v>697</v>
      </c>
      <c r="G191" s="56" t="s">
        <v>8</v>
      </c>
      <c r="H191" s="54">
        <v>2</v>
      </c>
      <c r="I191" s="239">
        <v>639.79999999999995</v>
      </c>
      <c r="J191" s="239">
        <v>72.91</v>
      </c>
      <c r="K191" s="239">
        <v>712.71</v>
      </c>
      <c r="L191" s="60">
        <f t="shared" si="30"/>
        <v>1425.42</v>
      </c>
    </row>
    <row r="192" spans="2:12">
      <c r="B192" s="99"/>
      <c r="C192" s="6"/>
      <c r="D192" s="29"/>
      <c r="E192" s="56"/>
      <c r="F192" s="29"/>
      <c r="G192" s="56"/>
      <c r="H192" s="54"/>
      <c r="I192" s="239"/>
      <c r="J192" s="239"/>
      <c r="K192" s="239"/>
      <c r="L192" s="60"/>
    </row>
    <row r="193" spans="2:12">
      <c r="B193" s="99"/>
      <c r="C193" s="6" t="s">
        <v>766</v>
      </c>
      <c r="D193" s="266"/>
      <c r="E193" s="342"/>
      <c r="F193" s="267" t="s">
        <v>698</v>
      </c>
      <c r="G193" s="268"/>
      <c r="H193" s="54"/>
      <c r="I193" s="251"/>
      <c r="J193" s="251"/>
      <c r="K193" s="251"/>
      <c r="L193" s="60"/>
    </row>
    <row r="194" spans="2:12">
      <c r="B194" s="99"/>
      <c r="C194" s="6"/>
      <c r="D194" s="269" t="s">
        <v>533</v>
      </c>
      <c r="E194" s="343" t="s">
        <v>833</v>
      </c>
      <c r="F194" s="69" t="s">
        <v>534</v>
      </c>
      <c r="G194" s="95" t="s">
        <v>9</v>
      </c>
      <c r="H194" s="252">
        <v>80</v>
      </c>
      <c r="I194" s="239">
        <v>0.46</v>
      </c>
      <c r="J194" s="239">
        <v>8.4600000000000009</v>
      </c>
      <c r="K194" s="239">
        <v>8.92</v>
      </c>
      <c r="L194" s="60">
        <f t="shared" ref="L194" si="31">K194*H194</f>
        <v>713.6</v>
      </c>
    </row>
    <row r="195" spans="2:12">
      <c r="B195" s="270"/>
      <c r="C195" s="33"/>
      <c r="D195" s="271"/>
      <c r="E195" s="271"/>
      <c r="F195" s="272"/>
      <c r="G195" s="273"/>
      <c r="H195" s="274"/>
      <c r="I195" s="275"/>
      <c r="J195" s="275"/>
      <c r="K195" s="275"/>
      <c r="L195" s="276"/>
    </row>
    <row r="196" spans="2:12">
      <c r="B196" s="100"/>
      <c r="C196" s="238" t="s">
        <v>767</v>
      </c>
      <c r="D196" s="6"/>
      <c r="E196" s="6"/>
      <c r="F196" s="5" t="s">
        <v>18</v>
      </c>
      <c r="G196" s="6"/>
      <c r="H196" s="51"/>
      <c r="I196" s="252"/>
      <c r="J196" s="252"/>
      <c r="K196" s="252"/>
      <c r="L196" s="60"/>
    </row>
    <row r="197" spans="2:12">
      <c r="B197" s="101"/>
      <c r="C197" s="277"/>
      <c r="D197" s="6">
        <v>330208</v>
      </c>
      <c r="E197" s="6" t="s">
        <v>834</v>
      </c>
      <c r="F197" s="5" t="s">
        <v>261</v>
      </c>
      <c r="G197" s="6" t="s">
        <v>3</v>
      </c>
      <c r="H197" s="51">
        <v>621</v>
      </c>
      <c r="I197" s="239">
        <v>2.54</v>
      </c>
      <c r="J197" s="239">
        <v>6.42</v>
      </c>
      <c r="K197" s="239">
        <v>8.9600000000000009</v>
      </c>
      <c r="L197" s="60">
        <f t="shared" ref="L197:L200" si="32">K197*H197</f>
        <v>5564.1600000000008</v>
      </c>
    </row>
    <row r="198" spans="2:12" ht="25.5">
      <c r="B198" s="101"/>
      <c r="C198" s="277"/>
      <c r="D198" s="6">
        <v>331003</v>
      </c>
      <c r="E198" s="6" t="s">
        <v>834</v>
      </c>
      <c r="F198" s="5" t="s">
        <v>262</v>
      </c>
      <c r="G198" s="6" t="s">
        <v>3</v>
      </c>
      <c r="H198" s="51">
        <v>621</v>
      </c>
      <c r="I198" s="239">
        <v>5.45</v>
      </c>
      <c r="J198" s="239">
        <v>11.32</v>
      </c>
      <c r="K198" s="239">
        <v>16.77</v>
      </c>
      <c r="L198" s="60">
        <f t="shared" si="32"/>
        <v>10414.17</v>
      </c>
    </row>
    <row r="199" spans="2:12" ht="25.5">
      <c r="B199" s="100"/>
      <c r="C199" s="238"/>
      <c r="D199" s="6">
        <v>330106</v>
      </c>
      <c r="E199" s="6" t="s">
        <v>834</v>
      </c>
      <c r="F199" s="5" t="s">
        <v>699</v>
      </c>
      <c r="G199" s="6" t="s">
        <v>3</v>
      </c>
      <c r="H199" s="51">
        <v>136</v>
      </c>
      <c r="I199" s="239">
        <v>3.14</v>
      </c>
      <c r="J199" s="239">
        <v>4.49</v>
      </c>
      <c r="K199" s="239">
        <v>7.63</v>
      </c>
      <c r="L199" s="60">
        <f t="shared" si="32"/>
        <v>1037.68</v>
      </c>
    </row>
    <row r="200" spans="2:12" ht="51">
      <c r="B200" s="100"/>
      <c r="C200" s="238"/>
      <c r="D200" s="6">
        <v>330501</v>
      </c>
      <c r="E200" s="6" t="s">
        <v>834</v>
      </c>
      <c r="F200" s="5" t="s">
        <v>700</v>
      </c>
      <c r="G200" s="6" t="s">
        <v>3</v>
      </c>
      <c r="H200" s="51">
        <v>156</v>
      </c>
      <c r="I200" s="239">
        <v>3.97</v>
      </c>
      <c r="J200" s="239">
        <v>8.2799999999999994</v>
      </c>
      <c r="K200" s="239">
        <v>12.25</v>
      </c>
      <c r="L200" s="60">
        <f t="shared" si="32"/>
        <v>1911</v>
      </c>
    </row>
    <row r="201" spans="2:12" ht="38.25">
      <c r="B201" s="100"/>
      <c r="C201" s="238"/>
      <c r="D201" s="6"/>
      <c r="E201" s="6"/>
      <c r="F201" s="5" t="s">
        <v>701</v>
      </c>
      <c r="G201" s="6"/>
      <c r="H201" s="51"/>
      <c r="I201" s="252"/>
      <c r="J201" s="252"/>
      <c r="K201" s="252"/>
      <c r="L201" s="60"/>
    </row>
    <row r="202" spans="2:12">
      <c r="B202" s="100"/>
      <c r="C202" s="238"/>
      <c r="D202" s="6">
        <v>330501</v>
      </c>
      <c r="E202" s="6" t="s">
        <v>835</v>
      </c>
      <c r="F202" s="5" t="s">
        <v>702</v>
      </c>
      <c r="G202" s="6" t="s">
        <v>3</v>
      </c>
      <c r="H202" s="51">
        <v>246</v>
      </c>
      <c r="I202" s="239">
        <v>3.97</v>
      </c>
      <c r="J202" s="239">
        <v>8.2799999999999994</v>
      </c>
      <c r="K202" s="239">
        <v>12.25</v>
      </c>
      <c r="L202" s="60">
        <f t="shared" ref="L202:L206" si="33">K202*H202</f>
        <v>3013.5</v>
      </c>
    </row>
    <row r="203" spans="2:12" ht="25.5">
      <c r="B203" s="100"/>
      <c r="C203" s="238"/>
      <c r="D203" s="6">
        <v>330502</v>
      </c>
      <c r="E203" s="6" t="s">
        <v>835</v>
      </c>
      <c r="F203" s="5" t="s">
        <v>703</v>
      </c>
      <c r="G203" s="6" t="s">
        <v>3</v>
      </c>
      <c r="H203" s="51">
        <v>105</v>
      </c>
      <c r="I203" s="239">
        <v>9.16</v>
      </c>
      <c r="J203" s="239">
        <v>12.07</v>
      </c>
      <c r="K203" s="239">
        <v>21.23</v>
      </c>
      <c r="L203" s="60">
        <f t="shared" si="33"/>
        <v>2229.15</v>
      </c>
    </row>
    <row r="204" spans="2:12" ht="25.5">
      <c r="B204" s="100"/>
      <c r="C204" s="238"/>
      <c r="D204" s="6">
        <v>330376</v>
      </c>
      <c r="E204" s="6" t="s">
        <v>835</v>
      </c>
      <c r="F204" s="5" t="s">
        <v>704</v>
      </c>
      <c r="G204" s="6" t="s">
        <v>3</v>
      </c>
      <c r="H204" s="51">
        <v>232</v>
      </c>
      <c r="I204" s="239">
        <v>7.41</v>
      </c>
      <c r="J204" s="239">
        <v>8.2799999999999994</v>
      </c>
      <c r="K204" s="239">
        <v>15.69</v>
      </c>
      <c r="L204" s="60">
        <f t="shared" si="33"/>
        <v>3640.08</v>
      </c>
    </row>
    <row r="205" spans="2:12" ht="25.5">
      <c r="B205" s="100"/>
      <c r="C205" s="238"/>
      <c r="D205" s="6">
        <v>330376</v>
      </c>
      <c r="E205" s="6" t="s">
        <v>835</v>
      </c>
      <c r="F205" s="5" t="s">
        <v>705</v>
      </c>
      <c r="G205" s="6" t="s">
        <v>3</v>
      </c>
      <c r="H205" s="51">
        <v>389</v>
      </c>
      <c r="I205" s="239">
        <v>7.41</v>
      </c>
      <c r="J205" s="239">
        <v>8.2799999999999994</v>
      </c>
      <c r="K205" s="239">
        <v>15.69</v>
      </c>
      <c r="L205" s="60">
        <f t="shared" si="33"/>
        <v>6103.41</v>
      </c>
    </row>
    <row r="206" spans="2:12" ht="25.5">
      <c r="B206" s="100"/>
      <c r="C206" s="238"/>
      <c r="D206" s="6">
        <v>330374</v>
      </c>
      <c r="E206" s="6" t="s">
        <v>835</v>
      </c>
      <c r="F206" s="5" t="s">
        <v>706</v>
      </c>
      <c r="G206" s="6" t="s">
        <v>3</v>
      </c>
      <c r="H206" s="51">
        <v>363</v>
      </c>
      <c r="I206" s="239">
        <v>8.41</v>
      </c>
      <c r="J206" s="239">
        <v>6.6</v>
      </c>
      <c r="K206" s="239">
        <v>15.01</v>
      </c>
      <c r="L206" s="60">
        <f t="shared" si="33"/>
        <v>5448.63</v>
      </c>
    </row>
    <row r="207" spans="2:12">
      <c r="B207" s="101"/>
      <c r="C207" s="277"/>
      <c r="D207" s="136"/>
      <c r="E207" s="136"/>
      <c r="F207" s="23"/>
      <c r="G207" s="136"/>
      <c r="H207" s="138"/>
      <c r="I207" s="231"/>
      <c r="J207" s="231"/>
      <c r="K207" s="232"/>
      <c r="L207" s="140"/>
    </row>
    <row r="208" spans="2:12">
      <c r="B208" s="100"/>
      <c r="C208" s="238" t="s">
        <v>768</v>
      </c>
      <c r="D208" s="6"/>
      <c r="E208" s="6"/>
      <c r="F208" s="5" t="s">
        <v>567</v>
      </c>
      <c r="G208" s="6"/>
      <c r="H208" s="7"/>
      <c r="I208" s="7"/>
      <c r="J208" s="7"/>
      <c r="K208" s="51"/>
      <c r="L208" s="59"/>
    </row>
    <row r="209" spans="2:13">
      <c r="B209" s="99"/>
      <c r="C209" s="43"/>
      <c r="D209" s="6">
        <v>550107</v>
      </c>
      <c r="E209" s="6" t="s">
        <v>835</v>
      </c>
      <c r="F209" s="5" t="s">
        <v>33</v>
      </c>
      <c r="G209" s="6" t="s">
        <v>3</v>
      </c>
      <c r="H209" s="7">
        <v>363</v>
      </c>
      <c r="I209" s="18">
        <v>0</v>
      </c>
      <c r="J209" s="18">
        <v>8.3699999999999992</v>
      </c>
      <c r="K209" s="18">
        <v>8.3699999999999992</v>
      </c>
      <c r="L209" s="60">
        <f t="shared" ref="L209:L211" si="34">K209*H209</f>
        <v>3038.3099999999995</v>
      </c>
    </row>
    <row r="210" spans="2:13">
      <c r="B210" s="99"/>
      <c r="C210" s="43"/>
      <c r="D210" s="29" t="s">
        <v>327</v>
      </c>
      <c r="E210" s="56" t="s">
        <v>835</v>
      </c>
      <c r="F210" s="29" t="s">
        <v>707</v>
      </c>
      <c r="G210" s="56" t="s">
        <v>3</v>
      </c>
      <c r="H210" s="7">
        <v>34</v>
      </c>
      <c r="I210" s="18">
        <v>0</v>
      </c>
      <c r="J210" s="18">
        <v>8.9700000000000006</v>
      </c>
      <c r="K210" s="18">
        <v>8.9700000000000006</v>
      </c>
      <c r="L210" s="60">
        <f t="shared" si="34"/>
        <v>304.98</v>
      </c>
    </row>
    <row r="211" spans="2:13">
      <c r="B211" s="278"/>
      <c r="C211" s="296"/>
      <c r="D211" s="29" t="s">
        <v>328</v>
      </c>
      <c r="E211" s="56" t="s">
        <v>835</v>
      </c>
      <c r="F211" s="29" t="s">
        <v>708</v>
      </c>
      <c r="G211" s="56" t="s">
        <v>3</v>
      </c>
      <c r="H211" s="7">
        <v>265</v>
      </c>
      <c r="I211" s="18">
        <v>0</v>
      </c>
      <c r="J211" s="18">
        <v>8.3699999999999992</v>
      </c>
      <c r="K211" s="18">
        <v>8.3699999999999992</v>
      </c>
      <c r="L211" s="60">
        <f t="shared" si="34"/>
        <v>2218.0499999999997</v>
      </c>
    </row>
    <row r="212" spans="2:13">
      <c r="B212" s="278"/>
      <c r="C212" s="279"/>
      <c r="D212" s="8"/>
      <c r="E212" s="8"/>
      <c r="F212" s="280"/>
      <c r="G212" s="8"/>
      <c r="H212" s="9"/>
      <c r="I212" s="9"/>
      <c r="J212" s="9"/>
      <c r="K212" s="9"/>
      <c r="L212" s="60"/>
    </row>
    <row r="213" spans="2:13">
      <c r="B213" s="98"/>
      <c r="C213" s="161"/>
      <c r="D213" s="161"/>
      <c r="E213" s="8"/>
      <c r="F213" s="398" t="s">
        <v>234</v>
      </c>
      <c r="G213" s="399"/>
      <c r="H213" s="399"/>
      <c r="I213" s="399"/>
      <c r="J213" s="399"/>
      <c r="K213" s="400"/>
      <c r="L213" s="165">
        <f>SUM(L58:L212)</f>
        <v>110201.11639999998</v>
      </c>
      <c r="M213" s="250"/>
    </row>
    <row r="214" spans="2:13">
      <c r="B214" s="278"/>
      <c r="C214" s="279"/>
      <c r="D214" s="8"/>
      <c r="E214" s="8"/>
      <c r="F214" s="280"/>
      <c r="G214" s="8"/>
      <c r="H214" s="9"/>
      <c r="I214" s="9"/>
      <c r="J214" s="9"/>
      <c r="K214" s="9"/>
      <c r="L214" s="60"/>
    </row>
    <row r="215" spans="2:13">
      <c r="B215" s="65" t="s">
        <v>335</v>
      </c>
      <c r="C215" s="191"/>
      <c r="D215" s="191"/>
      <c r="E215" s="341"/>
      <c r="F215" s="191"/>
      <c r="G215" s="192"/>
      <c r="H215" s="193"/>
      <c r="I215" s="193"/>
      <c r="J215" s="193"/>
      <c r="K215" s="193"/>
      <c r="L215" s="194"/>
    </row>
    <row r="216" spans="2:13" ht="25.5">
      <c r="B216" s="68">
        <v>1</v>
      </c>
      <c r="C216" s="11"/>
      <c r="D216" s="247"/>
      <c r="E216" s="11"/>
      <c r="F216" s="318" t="s">
        <v>354</v>
      </c>
      <c r="G216" s="297"/>
      <c r="H216" s="9"/>
      <c r="I216" s="298"/>
      <c r="J216" s="298"/>
      <c r="K216" s="9"/>
      <c r="L216" s="60"/>
    </row>
    <row r="217" spans="2:13" ht="25.5">
      <c r="B217" s="74"/>
      <c r="C217" s="56" t="s">
        <v>0</v>
      </c>
      <c r="D217" s="56" t="s">
        <v>355</v>
      </c>
      <c r="E217" s="56" t="s">
        <v>835</v>
      </c>
      <c r="F217" s="19" t="s">
        <v>356</v>
      </c>
      <c r="G217" s="142" t="s">
        <v>132</v>
      </c>
      <c r="H217" s="7">
        <v>1</v>
      </c>
      <c r="I217" s="112">
        <v>2562.91</v>
      </c>
      <c r="J217" s="112">
        <v>969.52</v>
      </c>
      <c r="K217" s="7">
        <v>3532.43</v>
      </c>
      <c r="L217" s="59">
        <f>K217*H217</f>
        <v>3532.43</v>
      </c>
    </row>
    <row r="218" spans="2:13">
      <c r="B218" s="74"/>
      <c r="C218" s="56" t="s">
        <v>25</v>
      </c>
      <c r="D218" s="56" t="s">
        <v>357</v>
      </c>
      <c r="E218" s="56" t="s">
        <v>835</v>
      </c>
      <c r="F218" s="29" t="s">
        <v>358</v>
      </c>
      <c r="G218" s="143" t="s">
        <v>8</v>
      </c>
      <c r="H218" s="7">
        <v>2</v>
      </c>
      <c r="I218" s="112">
        <v>554.45000000000005</v>
      </c>
      <c r="J218" s="112">
        <v>0</v>
      </c>
      <c r="K218" s="7">
        <v>554.45000000000005</v>
      </c>
      <c r="L218" s="59">
        <f>K218*H218</f>
        <v>1108.9000000000001</v>
      </c>
    </row>
    <row r="219" spans="2:13">
      <c r="B219" s="68"/>
      <c r="C219" s="11"/>
      <c r="D219" s="167"/>
      <c r="E219" s="167"/>
      <c r="F219" s="168"/>
      <c r="G219" s="169"/>
      <c r="H219" s="170"/>
      <c r="I219" s="170"/>
      <c r="J219" s="170"/>
      <c r="K219" s="170"/>
      <c r="L219" s="171"/>
    </row>
    <row r="220" spans="2:13">
      <c r="B220" s="98"/>
      <c r="C220" s="161"/>
      <c r="D220" s="161"/>
      <c r="E220" s="8"/>
      <c r="F220" s="398" t="s">
        <v>234</v>
      </c>
      <c r="G220" s="399"/>
      <c r="H220" s="399"/>
      <c r="I220" s="399"/>
      <c r="J220" s="399"/>
      <c r="K220" s="400"/>
      <c r="L220" s="165">
        <f>SUM(L217:L218)</f>
        <v>4641.33</v>
      </c>
      <c r="M220" s="250"/>
    </row>
    <row r="221" spans="2:13">
      <c r="B221" s="99"/>
      <c r="C221" s="8"/>
      <c r="D221" s="159"/>
      <c r="E221" s="159"/>
      <c r="F221" s="160"/>
      <c r="G221" s="156"/>
      <c r="H221" s="9"/>
      <c r="I221" s="9"/>
      <c r="J221" s="9"/>
      <c r="K221" s="9"/>
      <c r="L221" s="60"/>
    </row>
    <row r="222" spans="2:13">
      <c r="B222" s="65" t="s">
        <v>713</v>
      </c>
      <c r="C222" s="191"/>
      <c r="D222" s="191"/>
      <c r="E222" s="341"/>
      <c r="F222" s="191"/>
      <c r="G222" s="192"/>
      <c r="H222" s="193"/>
      <c r="I222" s="195"/>
      <c r="J222" s="55"/>
      <c r="K222" s="196"/>
      <c r="L222" s="194"/>
    </row>
    <row r="223" spans="2:13" ht="25.5">
      <c r="B223" s="74">
        <v>1</v>
      </c>
      <c r="C223" s="56"/>
      <c r="D223" s="56"/>
      <c r="E223" s="56"/>
      <c r="F223" s="319" t="s">
        <v>570</v>
      </c>
      <c r="G223" s="142"/>
      <c r="H223" s="18"/>
      <c r="I223" s="112"/>
      <c r="J223" s="112"/>
      <c r="K223" s="7"/>
      <c r="L223" s="59"/>
    </row>
    <row r="224" spans="2:13" ht="25.5">
      <c r="B224" s="74"/>
      <c r="C224" s="56" t="s">
        <v>0</v>
      </c>
      <c r="D224" s="56" t="s">
        <v>336</v>
      </c>
      <c r="E224" s="56" t="s">
        <v>834</v>
      </c>
      <c r="F224" s="29" t="s">
        <v>714</v>
      </c>
      <c r="G224" s="143" t="s">
        <v>8</v>
      </c>
      <c r="H224" s="18">
        <v>2</v>
      </c>
      <c r="I224" s="112">
        <v>300</v>
      </c>
      <c r="J224" s="112">
        <v>500</v>
      </c>
      <c r="K224" s="7">
        <f>I224+J224</f>
        <v>800</v>
      </c>
      <c r="L224" s="59">
        <f t="shared" ref="L224:L226" si="35">K224*H224</f>
        <v>1600</v>
      </c>
    </row>
    <row r="225" spans="2:13">
      <c r="B225" s="74"/>
      <c r="C225" s="56" t="s">
        <v>25</v>
      </c>
      <c r="D225" s="56" t="s">
        <v>572</v>
      </c>
      <c r="E225" s="56" t="s">
        <v>835</v>
      </c>
      <c r="F225" s="29" t="s">
        <v>573</v>
      </c>
      <c r="G225" s="143" t="s">
        <v>8</v>
      </c>
      <c r="H225" s="18">
        <v>2</v>
      </c>
      <c r="I225" s="112">
        <v>390.2</v>
      </c>
      <c r="J225" s="112">
        <v>14.01</v>
      </c>
      <c r="K225" s="7">
        <v>404.21</v>
      </c>
      <c r="L225" s="59">
        <f t="shared" si="35"/>
        <v>808.42</v>
      </c>
    </row>
    <row r="226" spans="2:13">
      <c r="B226" s="74"/>
      <c r="C226" s="56" t="s">
        <v>24</v>
      </c>
      <c r="D226" s="56" t="s">
        <v>336</v>
      </c>
      <c r="E226" s="56" t="s">
        <v>835</v>
      </c>
      <c r="F226" s="29" t="s">
        <v>575</v>
      </c>
      <c r="G226" s="143" t="s">
        <v>8</v>
      </c>
      <c r="H226" s="18">
        <v>2</v>
      </c>
      <c r="I226" s="112">
        <v>365</v>
      </c>
      <c r="J226" s="112">
        <v>18</v>
      </c>
      <c r="K226" s="7">
        <f>J226+I226</f>
        <v>383</v>
      </c>
      <c r="L226" s="59">
        <f t="shared" si="35"/>
        <v>766</v>
      </c>
    </row>
    <row r="227" spans="2:13">
      <c r="B227" s="68"/>
      <c r="C227" s="11"/>
      <c r="D227" s="167"/>
      <c r="E227" s="167"/>
      <c r="F227" s="168"/>
      <c r="G227" s="169"/>
      <c r="H227" s="170"/>
      <c r="I227" s="170"/>
      <c r="J227" s="170"/>
      <c r="K227" s="170"/>
      <c r="L227" s="171"/>
    </row>
    <row r="228" spans="2:13">
      <c r="B228" s="98"/>
      <c r="C228" s="161"/>
      <c r="D228" s="161"/>
      <c r="E228" s="8"/>
      <c r="F228" s="398" t="s">
        <v>234</v>
      </c>
      <c r="G228" s="399"/>
      <c r="H228" s="399"/>
      <c r="I228" s="399"/>
      <c r="J228" s="399"/>
      <c r="K228" s="400"/>
      <c r="L228" s="165">
        <f>SUM(L223:L226)</f>
        <v>3174.42</v>
      </c>
      <c r="M228" s="250"/>
    </row>
    <row r="229" spans="2:13">
      <c r="B229" s="99"/>
      <c r="C229" s="8"/>
      <c r="D229" s="159"/>
      <c r="E229" s="159"/>
      <c r="F229" s="160"/>
      <c r="G229" s="156"/>
      <c r="H229" s="9"/>
      <c r="I229" s="9"/>
      <c r="J229" s="9"/>
      <c r="K229" s="9"/>
      <c r="L229" s="60"/>
    </row>
    <row r="230" spans="2:13">
      <c r="B230" s="65" t="s">
        <v>576</v>
      </c>
      <c r="C230" s="191"/>
      <c r="D230" s="191"/>
      <c r="E230" s="341"/>
      <c r="F230" s="191"/>
      <c r="G230" s="192"/>
      <c r="H230" s="193"/>
      <c r="I230" s="195"/>
      <c r="J230" s="55"/>
      <c r="K230" s="196"/>
      <c r="L230" s="194"/>
    </row>
    <row r="231" spans="2:13">
      <c r="B231" s="74">
        <v>1</v>
      </c>
      <c r="C231" s="56"/>
      <c r="D231" s="56"/>
      <c r="E231" s="56"/>
      <c r="F231" s="320" t="s">
        <v>577</v>
      </c>
      <c r="G231" s="142"/>
      <c r="H231" s="18"/>
      <c r="I231" s="198"/>
      <c r="J231" s="18"/>
      <c r="K231" s="7"/>
      <c r="L231" s="59"/>
    </row>
    <row r="232" spans="2:13" ht="25.5">
      <c r="B232" s="74"/>
      <c r="C232" s="56" t="s">
        <v>0</v>
      </c>
      <c r="D232" s="56" t="s">
        <v>578</v>
      </c>
      <c r="E232" s="56" t="s">
        <v>835</v>
      </c>
      <c r="F232" s="19" t="s">
        <v>579</v>
      </c>
      <c r="G232" s="142" t="s">
        <v>8</v>
      </c>
      <c r="H232" s="18">
        <v>1</v>
      </c>
      <c r="I232" s="18">
        <v>3709.94</v>
      </c>
      <c r="J232" s="18">
        <v>1382.04</v>
      </c>
      <c r="K232" s="7">
        <v>5091.9799999999996</v>
      </c>
      <c r="L232" s="59">
        <f>K232*H232</f>
        <v>5091.9799999999996</v>
      </c>
    </row>
    <row r="233" spans="2:13">
      <c r="B233" s="74"/>
      <c r="C233" s="56"/>
      <c r="D233" s="56"/>
      <c r="E233" s="56"/>
      <c r="F233" s="197"/>
      <c r="G233" s="142"/>
      <c r="H233" s="18"/>
      <c r="I233" s="198"/>
      <c r="J233" s="18"/>
      <c r="K233" s="7"/>
      <c r="L233" s="59"/>
    </row>
    <row r="234" spans="2:13">
      <c r="B234" s="74">
        <v>2</v>
      </c>
      <c r="C234" s="56"/>
      <c r="D234" s="56"/>
      <c r="E234" s="56"/>
      <c r="F234" s="17" t="s">
        <v>580</v>
      </c>
      <c r="G234" s="142"/>
      <c r="H234" s="18"/>
      <c r="I234" s="198"/>
      <c r="J234" s="18"/>
      <c r="K234" s="7"/>
      <c r="L234" s="59"/>
    </row>
    <row r="235" spans="2:13" ht="25.5">
      <c r="B235" s="199"/>
      <c r="C235" s="56" t="s">
        <v>20</v>
      </c>
      <c r="D235" s="56" t="s">
        <v>581</v>
      </c>
      <c r="E235" s="56" t="s">
        <v>835</v>
      </c>
      <c r="F235" s="17" t="s">
        <v>582</v>
      </c>
      <c r="G235" s="142" t="s">
        <v>8</v>
      </c>
      <c r="H235" s="18">
        <v>1</v>
      </c>
      <c r="I235" s="18">
        <v>3090.32</v>
      </c>
      <c r="J235" s="18">
        <v>3002.42</v>
      </c>
      <c r="K235" s="7">
        <v>6092.74</v>
      </c>
      <c r="L235" s="59">
        <f t="shared" ref="L235:L243" si="36">K235*H235</f>
        <v>6092.74</v>
      </c>
    </row>
    <row r="236" spans="2:13">
      <c r="B236" s="199"/>
      <c r="C236" s="56"/>
      <c r="D236" s="56"/>
      <c r="E236" s="56"/>
      <c r="F236" s="17"/>
      <c r="G236" s="142"/>
      <c r="H236" s="18"/>
      <c r="I236" s="18"/>
      <c r="J236" s="18"/>
      <c r="K236" s="7"/>
      <c r="L236" s="59"/>
    </row>
    <row r="237" spans="2:13">
      <c r="B237" s="100">
        <v>3</v>
      </c>
      <c r="C237" s="6"/>
      <c r="D237" s="6"/>
      <c r="E237" s="6"/>
      <c r="F237" s="27" t="s">
        <v>583</v>
      </c>
      <c r="G237" s="143"/>
      <c r="H237" s="7"/>
      <c r="I237" s="7"/>
      <c r="J237" s="7"/>
      <c r="K237" s="7"/>
      <c r="L237" s="59"/>
    </row>
    <row r="238" spans="2:13">
      <c r="B238" s="200"/>
      <c r="C238" s="201" t="s">
        <v>4</v>
      </c>
      <c r="D238" s="56" t="s">
        <v>372</v>
      </c>
      <c r="E238" s="56" t="s">
        <v>835</v>
      </c>
      <c r="F238" s="202" t="s">
        <v>373</v>
      </c>
      <c r="G238" s="203" t="s">
        <v>5</v>
      </c>
      <c r="H238" s="112">
        <v>45</v>
      </c>
      <c r="I238" s="112">
        <v>0</v>
      </c>
      <c r="J238" s="7">
        <v>29.9</v>
      </c>
      <c r="K238" s="7">
        <v>29.9</v>
      </c>
      <c r="L238" s="59">
        <f t="shared" si="36"/>
        <v>1345.5</v>
      </c>
    </row>
    <row r="239" spans="2:13">
      <c r="B239" s="200"/>
      <c r="C239" s="201" t="s">
        <v>35</v>
      </c>
      <c r="D239" s="56" t="s">
        <v>584</v>
      </c>
      <c r="E239" s="56" t="s">
        <v>835</v>
      </c>
      <c r="F239" s="202" t="s">
        <v>103</v>
      </c>
      <c r="G239" s="203" t="s">
        <v>5</v>
      </c>
      <c r="H239" s="112">
        <v>21.75</v>
      </c>
      <c r="I239" s="112">
        <v>0</v>
      </c>
      <c r="J239" s="7">
        <v>11.15</v>
      </c>
      <c r="K239" s="7">
        <v>11.15</v>
      </c>
      <c r="L239" s="59">
        <f t="shared" si="36"/>
        <v>242.51250000000002</v>
      </c>
    </row>
    <row r="240" spans="2:13" ht="25.5">
      <c r="B240" s="200"/>
      <c r="C240" s="201" t="s">
        <v>47</v>
      </c>
      <c r="D240" s="56" t="s">
        <v>585</v>
      </c>
      <c r="E240" s="56" t="s">
        <v>835</v>
      </c>
      <c r="F240" s="204" t="s">
        <v>715</v>
      </c>
      <c r="G240" s="203" t="s">
        <v>3</v>
      </c>
      <c r="H240" s="112">
        <v>210</v>
      </c>
      <c r="I240" s="112">
        <v>2.86</v>
      </c>
      <c r="J240" s="7">
        <v>7.93</v>
      </c>
      <c r="K240" s="7">
        <v>10.79</v>
      </c>
      <c r="L240" s="59">
        <f t="shared" si="36"/>
        <v>2265.8999999999996</v>
      </c>
    </row>
    <row r="241" spans="2:13">
      <c r="B241" s="200"/>
      <c r="C241" s="201" t="s">
        <v>48</v>
      </c>
      <c r="D241" s="56" t="s">
        <v>586</v>
      </c>
      <c r="E241" s="56" t="s">
        <v>835</v>
      </c>
      <c r="F241" s="204" t="s">
        <v>587</v>
      </c>
      <c r="G241" s="203" t="s">
        <v>5</v>
      </c>
      <c r="H241" s="112">
        <v>42</v>
      </c>
      <c r="I241" s="112">
        <v>80.540000000000006</v>
      </c>
      <c r="J241" s="7">
        <v>17.940000000000001</v>
      </c>
      <c r="K241" s="7">
        <v>98.48</v>
      </c>
      <c r="L241" s="59">
        <f t="shared" si="36"/>
        <v>4136.16</v>
      </c>
    </row>
    <row r="242" spans="2:13">
      <c r="B242" s="200"/>
      <c r="C242" s="201" t="s">
        <v>346</v>
      </c>
      <c r="D242" s="56" t="s">
        <v>588</v>
      </c>
      <c r="E242" s="56" t="s">
        <v>835</v>
      </c>
      <c r="F242" s="204" t="s">
        <v>589</v>
      </c>
      <c r="G242" s="203" t="s">
        <v>5</v>
      </c>
      <c r="H242" s="112">
        <v>21</v>
      </c>
      <c r="I242" s="112">
        <v>85.17</v>
      </c>
      <c r="J242" s="7">
        <v>41.86</v>
      </c>
      <c r="K242" s="7">
        <v>127.03</v>
      </c>
      <c r="L242" s="59">
        <f t="shared" si="36"/>
        <v>2667.63</v>
      </c>
    </row>
    <row r="243" spans="2:13" ht="25.5">
      <c r="B243" s="200"/>
      <c r="C243" s="201" t="s">
        <v>347</v>
      </c>
      <c r="D243" s="56" t="s">
        <v>590</v>
      </c>
      <c r="E243" s="56" t="s">
        <v>835</v>
      </c>
      <c r="F243" s="204" t="s">
        <v>591</v>
      </c>
      <c r="G243" s="203" t="s">
        <v>9</v>
      </c>
      <c r="H243" s="112">
        <v>90</v>
      </c>
      <c r="I243" s="112">
        <v>12.75</v>
      </c>
      <c r="J243" s="7">
        <v>0.99</v>
      </c>
      <c r="K243" s="7">
        <v>13.74</v>
      </c>
      <c r="L243" s="59">
        <f t="shared" si="36"/>
        <v>1236.5999999999999</v>
      </c>
    </row>
    <row r="244" spans="2:13">
      <c r="B244" s="68"/>
      <c r="C244" s="11"/>
      <c r="D244" s="167"/>
      <c r="E244" s="167"/>
      <c r="F244" s="168"/>
      <c r="G244" s="169"/>
      <c r="H244" s="170"/>
      <c r="I244" s="170"/>
      <c r="J244" s="170"/>
      <c r="K244" s="170"/>
      <c r="L244" s="171"/>
    </row>
    <row r="245" spans="2:13">
      <c r="B245" s="98"/>
      <c r="C245" s="161"/>
      <c r="D245" s="161"/>
      <c r="E245" s="8"/>
      <c r="F245" s="398" t="s">
        <v>234</v>
      </c>
      <c r="G245" s="399"/>
      <c r="H245" s="399"/>
      <c r="I245" s="399"/>
      <c r="J245" s="399"/>
      <c r="K245" s="400"/>
      <c r="L245" s="165">
        <f>SUM(L232:L243)</f>
        <v>23079.022499999999</v>
      </c>
      <c r="M245" s="250"/>
    </row>
    <row r="246" spans="2:13">
      <c r="B246" s="99"/>
      <c r="C246" s="8"/>
      <c r="D246" s="8"/>
      <c r="E246" s="8"/>
      <c r="F246" s="160"/>
      <c r="G246" s="8"/>
      <c r="H246" s="9"/>
      <c r="I246" s="9"/>
      <c r="J246" s="9"/>
      <c r="K246" s="9"/>
      <c r="L246" s="60"/>
    </row>
    <row r="247" spans="2:13">
      <c r="B247" s="65" t="s">
        <v>245</v>
      </c>
      <c r="C247" s="191"/>
      <c r="D247" s="191"/>
      <c r="E247" s="341"/>
      <c r="F247" s="191"/>
      <c r="G247" s="191"/>
      <c r="H247" s="193"/>
      <c r="I247" s="193"/>
      <c r="J247" s="193"/>
      <c r="K247" s="193"/>
      <c r="L247" s="194"/>
    </row>
    <row r="248" spans="2:13">
      <c r="B248" s="99">
        <v>1</v>
      </c>
      <c r="C248" s="8"/>
      <c r="D248" s="238"/>
      <c r="E248" s="8"/>
      <c r="F248" s="321" t="s">
        <v>51</v>
      </c>
      <c r="G248" s="8"/>
      <c r="H248" s="9"/>
      <c r="I248" s="9"/>
      <c r="J248" s="9"/>
      <c r="K248" s="9"/>
      <c r="L248" s="60"/>
    </row>
    <row r="249" spans="2:13" ht="25.5">
      <c r="B249" s="100"/>
      <c r="C249" s="238" t="s">
        <v>0</v>
      </c>
      <c r="D249" s="6" t="s">
        <v>402</v>
      </c>
      <c r="E249" s="6" t="s">
        <v>835</v>
      </c>
      <c r="F249" s="27" t="s">
        <v>592</v>
      </c>
      <c r="G249" s="6" t="s">
        <v>26</v>
      </c>
      <c r="H249" s="7">
        <v>15</v>
      </c>
      <c r="I249" s="7">
        <v>8.34</v>
      </c>
      <c r="J249" s="7">
        <v>2.3199999999999998</v>
      </c>
      <c r="K249" s="51">
        <v>10.66</v>
      </c>
      <c r="L249" s="59">
        <f t="shared" ref="L249" si="37">J249*H249</f>
        <v>34.799999999999997</v>
      </c>
    </row>
    <row r="250" spans="2:13">
      <c r="B250" s="99"/>
      <c r="C250" s="8"/>
      <c r="D250" s="8"/>
      <c r="E250" s="8"/>
      <c r="F250" s="302"/>
      <c r="G250" s="8"/>
      <c r="H250" s="9"/>
      <c r="I250" s="9"/>
      <c r="J250" s="9"/>
      <c r="K250" s="9"/>
      <c r="L250" s="60"/>
    </row>
    <row r="251" spans="2:13">
      <c r="B251" s="99">
        <v>2</v>
      </c>
      <c r="C251" s="8"/>
      <c r="D251" s="238"/>
      <c r="E251" s="8"/>
      <c r="F251" s="321" t="s">
        <v>709</v>
      </c>
      <c r="G251" s="8"/>
      <c r="H251" s="9"/>
      <c r="I251" s="9"/>
      <c r="J251" s="9"/>
      <c r="K251" s="9"/>
      <c r="L251" s="60"/>
    </row>
    <row r="252" spans="2:13" ht="25.5">
      <c r="B252" s="100"/>
      <c r="C252" s="238" t="s">
        <v>20</v>
      </c>
      <c r="D252" s="6" t="s">
        <v>336</v>
      </c>
      <c r="E252" s="6" t="s">
        <v>835</v>
      </c>
      <c r="F252" s="24" t="s">
        <v>751</v>
      </c>
      <c r="G252" s="6" t="s">
        <v>2</v>
      </c>
      <c r="H252" s="7">
        <v>1</v>
      </c>
      <c r="I252" s="7">
        <v>3328</v>
      </c>
      <c r="J252" s="7">
        <v>2256</v>
      </c>
      <c r="K252" s="51">
        <f>I252+J252</f>
        <v>5584</v>
      </c>
      <c r="L252" s="59">
        <f>K252*H252</f>
        <v>5584</v>
      </c>
    </row>
    <row r="253" spans="2:13">
      <c r="B253" s="99"/>
      <c r="C253" s="8"/>
      <c r="D253" s="8"/>
      <c r="E253" s="8"/>
      <c r="F253" s="302"/>
      <c r="G253" s="8"/>
      <c r="H253" s="9"/>
      <c r="I253" s="9"/>
      <c r="J253" s="9"/>
      <c r="K253" s="9"/>
      <c r="L253" s="60"/>
    </row>
    <row r="254" spans="2:13">
      <c r="B254" s="99">
        <v>3</v>
      </c>
      <c r="C254" s="8"/>
      <c r="D254" s="238"/>
      <c r="E254" s="8"/>
      <c r="F254" s="321" t="s">
        <v>710</v>
      </c>
      <c r="G254" s="8"/>
      <c r="H254" s="9"/>
      <c r="I254" s="9"/>
      <c r="J254" s="9"/>
      <c r="K254" s="9"/>
      <c r="L254" s="60"/>
    </row>
    <row r="255" spans="2:13" ht="38.25">
      <c r="B255" s="281"/>
      <c r="C255" s="282" t="s">
        <v>4</v>
      </c>
      <c r="D255" s="283" t="s">
        <v>336</v>
      </c>
      <c r="E255" s="283" t="s">
        <v>835</v>
      </c>
      <c r="F255" s="284" t="s">
        <v>716</v>
      </c>
      <c r="G255" s="283" t="s">
        <v>8</v>
      </c>
      <c r="H255" s="285">
        <v>1</v>
      </c>
      <c r="I255" s="285">
        <v>75702</v>
      </c>
      <c r="J255" s="285">
        <f>I255*0.4</f>
        <v>30280.800000000003</v>
      </c>
      <c r="K255" s="286">
        <f>I255+J255</f>
        <v>105982.8</v>
      </c>
      <c r="L255" s="287">
        <f>K255*H255</f>
        <v>105982.8</v>
      </c>
    </row>
    <row r="256" spans="2:13">
      <c r="B256" s="99">
        <v>5</v>
      </c>
      <c r="C256" s="8"/>
      <c r="D256" s="238"/>
      <c r="E256" s="8"/>
      <c r="F256" s="321" t="s">
        <v>717</v>
      </c>
      <c r="G256" s="8"/>
      <c r="H256" s="9"/>
      <c r="I256" s="9"/>
      <c r="J256" s="9"/>
      <c r="K256" s="9"/>
      <c r="L256" s="60"/>
    </row>
    <row r="257" spans="2:13" ht="63.75">
      <c r="B257" s="281"/>
      <c r="C257" s="282" t="s">
        <v>6</v>
      </c>
      <c r="D257" s="283" t="s">
        <v>336</v>
      </c>
      <c r="E257" s="283" t="s">
        <v>835</v>
      </c>
      <c r="F257" s="284" t="s">
        <v>718</v>
      </c>
      <c r="G257" s="283" t="s">
        <v>132</v>
      </c>
      <c r="H257" s="285">
        <v>1</v>
      </c>
      <c r="I257" s="285">
        <v>15291</v>
      </c>
      <c r="J257" s="285">
        <f>I257*0.1</f>
        <v>1529.1000000000001</v>
      </c>
      <c r="K257" s="286">
        <f>I257+J257</f>
        <v>16820.099999999999</v>
      </c>
      <c r="L257" s="287">
        <f>K257*H257</f>
        <v>16820.099999999999</v>
      </c>
    </row>
    <row r="258" spans="2:13">
      <c r="B258" s="278"/>
      <c r="C258" s="279"/>
      <c r="D258" s="8"/>
      <c r="E258" s="8"/>
      <c r="F258" s="280"/>
      <c r="G258" s="8"/>
      <c r="H258" s="9"/>
      <c r="I258" s="9"/>
      <c r="J258" s="9"/>
      <c r="K258" s="9"/>
      <c r="L258" s="60"/>
    </row>
    <row r="259" spans="2:13">
      <c r="B259" s="98"/>
      <c r="C259" s="161"/>
      <c r="D259" s="161"/>
      <c r="E259" s="8"/>
      <c r="F259" s="398" t="s">
        <v>234</v>
      </c>
      <c r="G259" s="399"/>
      <c r="H259" s="399"/>
      <c r="I259" s="399"/>
      <c r="J259" s="399"/>
      <c r="K259" s="400"/>
      <c r="L259" s="165">
        <f>SUM(L248:L257)</f>
        <v>128421.70000000001</v>
      </c>
      <c r="M259" s="250"/>
    </row>
    <row r="260" spans="2:13">
      <c r="B260" s="99"/>
      <c r="C260" s="8"/>
      <c r="D260" s="8"/>
      <c r="E260" s="8"/>
      <c r="F260" s="160"/>
      <c r="G260" s="8"/>
      <c r="H260" s="9"/>
      <c r="I260" s="9"/>
      <c r="J260" s="9"/>
      <c r="K260" s="9"/>
      <c r="L260" s="60"/>
    </row>
    <row r="261" spans="2:13">
      <c r="B261" s="65" t="s">
        <v>247</v>
      </c>
      <c r="C261" s="191"/>
      <c r="D261" s="244"/>
      <c r="E261" s="344"/>
      <c r="F261" s="191"/>
      <c r="G261" s="191"/>
      <c r="H261" s="191"/>
      <c r="I261" s="191"/>
      <c r="J261" s="191"/>
      <c r="K261" s="191"/>
      <c r="L261" s="288"/>
    </row>
    <row r="262" spans="2:13">
      <c r="B262" s="99">
        <v>1</v>
      </c>
      <c r="C262" s="8"/>
      <c r="D262" s="238"/>
      <c r="E262" s="8"/>
      <c r="F262" s="301" t="s">
        <v>125</v>
      </c>
      <c r="G262" s="8"/>
      <c r="H262" s="9"/>
      <c r="I262" s="9"/>
      <c r="J262" s="9"/>
      <c r="K262" s="9"/>
      <c r="L262" s="60"/>
    </row>
    <row r="263" spans="2:13">
      <c r="B263" s="74"/>
      <c r="C263" s="247" t="s">
        <v>0</v>
      </c>
      <c r="D263" s="56">
        <v>501010</v>
      </c>
      <c r="E263" s="56" t="s">
        <v>835</v>
      </c>
      <c r="F263" s="17" t="s">
        <v>120</v>
      </c>
      <c r="G263" s="56" t="s">
        <v>8</v>
      </c>
      <c r="H263" s="52">
        <v>1</v>
      </c>
      <c r="I263" s="239">
        <v>90.3</v>
      </c>
      <c r="J263" s="239">
        <v>12.48</v>
      </c>
      <c r="K263" s="239">
        <v>102.78</v>
      </c>
      <c r="L263" s="289">
        <f>K263*H263</f>
        <v>102.78</v>
      </c>
    </row>
    <row r="264" spans="2:13">
      <c r="B264" s="74"/>
      <c r="C264" s="247" t="s">
        <v>25</v>
      </c>
      <c r="D264" s="56">
        <v>501014</v>
      </c>
      <c r="E264" s="56" t="s">
        <v>835</v>
      </c>
      <c r="F264" s="17" t="s">
        <v>121</v>
      </c>
      <c r="G264" s="56" t="s">
        <v>8</v>
      </c>
      <c r="H264" s="52">
        <v>1</v>
      </c>
      <c r="I264" s="239">
        <v>355.15</v>
      </c>
      <c r="J264" s="239">
        <v>12.48</v>
      </c>
      <c r="K264" s="239">
        <v>367.63</v>
      </c>
      <c r="L264" s="289">
        <f>K263:K264*H264</f>
        <v>367.63</v>
      </c>
    </row>
    <row r="265" spans="2:13">
      <c r="B265" s="99">
        <v>2</v>
      </c>
      <c r="C265" s="8"/>
      <c r="D265" s="238"/>
      <c r="E265" s="8"/>
      <c r="F265" s="301" t="s">
        <v>126</v>
      </c>
      <c r="G265" s="8"/>
      <c r="H265" s="9"/>
      <c r="I265" s="9"/>
      <c r="J265" s="9"/>
      <c r="K265" s="9"/>
      <c r="L265" s="60"/>
    </row>
    <row r="266" spans="2:13">
      <c r="B266" s="74"/>
      <c r="C266" s="247" t="s">
        <v>20</v>
      </c>
      <c r="D266" s="56">
        <v>501022</v>
      </c>
      <c r="E266" s="56" t="s">
        <v>835</v>
      </c>
      <c r="F266" s="19" t="s">
        <v>126</v>
      </c>
      <c r="G266" s="56" t="s">
        <v>8</v>
      </c>
      <c r="H266" s="52">
        <v>2</v>
      </c>
      <c r="I266" s="239">
        <v>211.81</v>
      </c>
      <c r="J266" s="239">
        <v>1.18</v>
      </c>
      <c r="K266" s="239">
        <v>212.99</v>
      </c>
      <c r="L266" s="289">
        <f>K265:K266*H266</f>
        <v>425.98</v>
      </c>
    </row>
    <row r="267" spans="2:13">
      <c r="B267" s="99"/>
      <c r="C267" s="8"/>
      <c r="D267" s="8"/>
      <c r="E267" s="8"/>
      <c r="F267" s="302"/>
      <c r="G267" s="8"/>
      <c r="H267" s="9"/>
      <c r="I267" s="9"/>
      <c r="J267" s="9"/>
      <c r="K267" s="9"/>
      <c r="L267" s="60"/>
    </row>
    <row r="268" spans="2:13">
      <c r="B268" s="99">
        <v>3</v>
      </c>
      <c r="C268" s="8"/>
      <c r="D268" s="238"/>
      <c r="E268" s="8"/>
      <c r="F268" s="301" t="s">
        <v>122</v>
      </c>
      <c r="G268" s="8"/>
      <c r="H268" s="9"/>
      <c r="I268" s="9"/>
      <c r="J268" s="9"/>
      <c r="K268" s="9"/>
      <c r="L268" s="60"/>
    </row>
    <row r="269" spans="2:13">
      <c r="B269" s="74"/>
      <c r="C269" s="247" t="s">
        <v>4</v>
      </c>
      <c r="D269" s="6">
        <v>970101</v>
      </c>
      <c r="E269" s="6" t="s">
        <v>835</v>
      </c>
      <c r="F269" s="5" t="s">
        <v>124</v>
      </c>
      <c r="G269" s="56" t="s">
        <v>8</v>
      </c>
      <c r="H269" s="52">
        <v>2</v>
      </c>
      <c r="I269" s="239">
        <v>16.829999999999998</v>
      </c>
      <c r="J269" s="239">
        <v>1.74</v>
      </c>
      <c r="K269" s="239">
        <v>18.57</v>
      </c>
      <c r="L269" s="289">
        <f>K269*H269</f>
        <v>37.14</v>
      </c>
    </row>
    <row r="270" spans="2:13" ht="25.5">
      <c r="B270" s="74"/>
      <c r="C270" s="247" t="s">
        <v>35</v>
      </c>
      <c r="D270" s="6" t="s">
        <v>336</v>
      </c>
      <c r="E270" s="6" t="s">
        <v>835</v>
      </c>
      <c r="F270" s="5" t="s">
        <v>123</v>
      </c>
      <c r="G270" s="56" t="s">
        <v>8</v>
      </c>
      <c r="H270" s="18">
        <v>2</v>
      </c>
      <c r="I270" s="290"/>
      <c r="J270" s="290"/>
      <c r="K270" s="291">
        <v>36.46</v>
      </c>
      <c r="L270" s="289">
        <f t="shared" ref="L270" si="38">K269:K270*H270</f>
        <v>72.92</v>
      </c>
    </row>
    <row r="271" spans="2:13">
      <c r="B271" s="278"/>
      <c r="C271" s="279"/>
      <c r="D271" s="8"/>
      <c r="E271" s="8"/>
      <c r="F271" s="280"/>
      <c r="G271" s="8"/>
      <c r="H271" s="9"/>
      <c r="I271" s="9"/>
      <c r="J271" s="9"/>
      <c r="K271" s="9"/>
      <c r="L271" s="60"/>
    </row>
    <row r="272" spans="2:13">
      <c r="B272" s="98"/>
      <c r="C272" s="161"/>
      <c r="D272" s="161"/>
      <c r="E272" s="8"/>
      <c r="F272" s="398" t="s">
        <v>234</v>
      </c>
      <c r="G272" s="399"/>
      <c r="H272" s="399"/>
      <c r="I272" s="399"/>
      <c r="J272" s="399"/>
      <c r="K272" s="400"/>
      <c r="L272" s="165">
        <f>SUM(L263:L271)</f>
        <v>1006.4499999999999</v>
      </c>
      <c r="M272" s="250"/>
    </row>
    <row r="273" spans="2:13">
      <c r="B273" s="99"/>
      <c r="C273" s="8"/>
      <c r="D273" s="8"/>
      <c r="E273" s="8"/>
      <c r="F273" s="160"/>
      <c r="G273" s="8"/>
      <c r="H273" s="9"/>
      <c r="I273" s="9"/>
      <c r="J273" s="9"/>
      <c r="K273" s="9"/>
      <c r="L273" s="60"/>
    </row>
    <row r="274" spans="2:13">
      <c r="B274" s="402" t="s">
        <v>594</v>
      </c>
      <c r="C274" s="403"/>
      <c r="D274" s="403"/>
      <c r="E274" s="403"/>
      <c r="F274" s="403"/>
      <c r="G274" s="403"/>
      <c r="H274" s="403"/>
      <c r="I274" s="404"/>
      <c r="J274" s="404"/>
      <c r="K274" s="404"/>
      <c r="L274" s="405"/>
    </row>
    <row r="275" spans="2:13" ht="63.75">
      <c r="B275" s="100">
        <v>1</v>
      </c>
      <c r="C275" s="238"/>
      <c r="D275" s="34">
        <v>340210</v>
      </c>
      <c r="E275" s="34" t="s">
        <v>835</v>
      </c>
      <c r="F275" s="36" t="s">
        <v>249</v>
      </c>
      <c r="G275" s="6" t="s">
        <v>244</v>
      </c>
      <c r="H275" s="51">
        <v>200</v>
      </c>
      <c r="I275" s="239">
        <v>4.91</v>
      </c>
      <c r="J275" s="239">
        <v>2.89</v>
      </c>
      <c r="K275" s="239">
        <v>7.8</v>
      </c>
      <c r="L275" s="60">
        <f>K275*H275</f>
        <v>1560</v>
      </c>
    </row>
    <row r="276" spans="2:13">
      <c r="B276" s="100"/>
      <c r="C276" s="238"/>
      <c r="D276" s="34"/>
      <c r="E276" s="34"/>
      <c r="F276" s="36"/>
      <c r="G276" s="6"/>
      <c r="H276" s="7"/>
      <c r="I276" s="91"/>
      <c r="J276" s="91"/>
      <c r="K276" s="92"/>
      <c r="L276" s="59"/>
    </row>
    <row r="277" spans="2:13" ht="63.75">
      <c r="B277" s="100">
        <v>2</v>
      </c>
      <c r="C277" s="238"/>
      <c r="D277" s="34" t="s">
        <v>336</v>
      </c>
      <c r="E277" s="34" t="s">
        <v>835</v>
      </c>
      <c r="F277" s="10" t="s">
        <v>233</v>
      </c>
      <c r="G277" s="6" t="s">
        <v>8</v>
      </c>
      <c r="H277" s="7">
        <v>7</v>
      </c>
      <c r="I277" s="7"/>
      <c r="J277" s="7"/>
      <c r="K277" s="51">
        <v>259</v>
      </c>
      <c r="L277" s="59">
        <f>K277*H277</f>
        <v>1813</v>
      </c>
    </row>
    <row r="278" spans="2:13">
      <c r="B278" s="100">
        <v>3</v>
      </c>
      <c r="C278" s="238"/>
      <c r="D278" s="34" t="s">
        <v>419</v>
      </c>
      <c r="E278" s="34" t="s">
        <v>835</v>
      </c>
      <c r="F278" s="36" t="s">
        <v>420</v>
      </c>
      <c r="G278" s="6" t="s">
        <v>9</v>
      </c>
      <c r="H278" s="7">
        <v>10</v>
      </c>
      <c r="I278" s="91">
        <v>2.19</v>
      </c>
      <c r="J278" s="91">
        <v>11.21</v>
      </c>
      <c r="K278" s="92">
        <v>13.4</v>
      </c>
      <c r="L278" s="59">
        <f t="shared" ref="L278:L279" si="39">K278*H278</f>
        <v>134</v>
      </c>
    </row>
    <row r="279" spans="2:13">
      <c r="B279" s="100">
        <v>4</v>
      </c>
      <c r="C279" s="238"/>
      <c r="D279" s="34" t="s">
        <v>721</v>
      </c>
      <c r="E279" s="34" t="s">
        <v>835</v>
      </c>
      <c r="F279" s="36" t="s">
        <v>722</v>
      </c>
      <c r="G279" s="6" t="s">
        <v>9</v>
      </c>
      <c r="H279" s="7">
        <v>20</v>
      </c>
      <c r="I279" s="91">
        <v>0.85</v>
      </c>
      <c r="J279" s="91">
        <v>1.4</v>
      </c>
      <c r="K279" s="92">
        <v>2.25</v>
      </c>
      <c r="L279" s="59">
        <f t="shared" si="39"/>
        <v>45</v>
      </c>
    </row>
    <row r="280" spans="2:13">
      <c r="B280" s="278"/>
      <c r="C280" s="279"/>
      <c r="D280" s="8"/>
      <c r="E280" s="8"/>
      <c r="F280" s="280"/>
      <c r="G280" s="8"/>
      <c r="H280" s="9"/>
      <c r="I280" s="9"/>
      <c r="J280" s="9"/>
      <c r="K280" s="9"/>
      <c r="L280" s="60"/>
    </row>
    <row r="281" spans="2:13">
      <c r="B281" s="98"/>
      <c r="C281" s="161"/>
      <c r="D281" s="161"/>
      <c r="E281" s="8"/>
      <c r="F281" s="398" t="s">
        <v>234</v>
      </c>
      <c r="G281" s="399"/>
      <c r="H281" s="399"/>
      <c r="I281" s="399"/>
      <c r="J281" s="399"/>
      <c r="K281" s="400"/>
      <c r="L281" s="165">
        <f>SUM(L275:L280)</f>
        <v>3552</v>
      </c>
      <c r="M281" s="250"/>
    </row>
    <row r="282" spans="2:13">
      <c r="B282" s="303"/>
      <c r="C282" s="304"/>
      <c r="D282" s="304"/>
      <c r="E282" s="304"/>
      <c r="F282" s="305"/>
      <c r="G282" s="304"/>
      <c r="H282" s="306"/>
      <c r="I282" s="306"/>
      <c r="J282" s="306"/>
      <c r="K282" s="306"/>
      <c r="L282" s="307"/>
    </row>
    <row r="283" spans="2:13">
      <c r="B283" s="406" t="s">
        <v>840</v>
      </c>
      <c r="C283" s="406"/>
      <c r="D283" s="406"/>
      <c r="E283" s="406"/>
      <c r="F283" s="406"/>
      <c r="G283" s="406"/>
      <c r="H283" s="406"/>
      <c r="I283" s="406"/>
      <c r="J283" s="406"/>
      <c r="K283" s="406"/>
      <c r="L283" s="104">
        <f>SUM(L281,L272,L259,L245,L228,L220,L213,L55,L45,L37)</f>
        <v>314370.3737</v>
      </c>
      <c r="M283" s="250"/>
    </row>
    <row r="284" spans="2:13">
      <c r="B284" s="407" t="s">
        <v>334</v>
      </c>
      <c r="C284" s="407"/>
      <c r="D284" s="407"/>
      <c r="E284" s="407"/>
      <c r="F284" s="407"/>
      <c r="G284" s="407"/>
      <c r="H284" s="407"/>
      <c r="I284" s="407"/>
      <c r="J284" s="407"/>
      <c r="K284" s="407"/>
      <c r="L284" s="105">
        <f>L283*0.3</f>
        <v>94311.112110000002</v>
      </c>
    </row>
    <row r="285" spans="2:13">
      <c r="B285" s="401" t="s">
        <v>841</v>
      </c>
      <c r="C285" s="401"/>
      <c r="D285" s="401"/>
      <c r="E285" s="401"/>
      <c r="F285" s="401"/>
      <c r="G285" s="401"/>
      <c r="H285" s="401"/>
      <c r="I285" s="401"/>
      <c r="J285" s="401"/>
      <c r="K285" s="401"/>
      <c r="L285" s="106">
        <f>SUM(L283:L284)</f>
        <v>408681.48580999998</v>
      </c>
    </row>
    <row r="287" spans="2:13" s="3" customFormat="1">
      <c r="B287" s="408" t="s">
        <v>833</v>
      </c>
      <c r="C287" s="409"/>
      <c r="D287" s="409"/>
      <c r="E287" s="410"/>
      <c r="F287" s="392" t="s">
        <v>837</v>
      </c>
      <c r="G287" s="393"/>
      <c r="H287" s="393"/>
      <c r="I287" s="393"/>
      <c r="J287" s="393"/>
      <c r="K287" s="393"/>
      <c r="L287" s="104">
        <f>SUM(L10,L11,L12,L13,L16,L17,L18,L21,L22,L30,L31,L32,L33,L34,L35,L97,L190,L194)*1.3</f>
        <v>36625.790240000002</v>
      </c>
    </row>
    <row r="288" spans="2:13" s="3" customFormat="1">
      <c r="B288" s="411" t="s">
        <v>834</v>
      </c>
      <c r="C288" s="412"/>
      <c r="D288" s="412"/>
      <c r="E288" s="413"/>
      <c r="F288" s="394" t="s">
        <v>838</v>
      </c>
      <c r="G288" s="395"/>
      <c r="H288" s="395"/>
      <c r="I288" s="395"/>
      <c r="J288" s="395"/>
      <c r="K288" s="395"/>
      <c r="L288" s="105">
        <f>SUM(L40,L41,L42,L43,L49,L50,L52,L53,L59,L60,L61,L62,L63,L64,L65,L71,L73,L74,L75,L76,L101,L104,L105,L106,L109,L110,L111,L114,L115,L116,L119,L120,L121,L122,L125,L126,L127,L128,L129,L132,L133,L136,L137,L140,L143,L146,L149,L152,L155,L158,L159,L162,L165,L168,L171,L172,L173,L174,L175,L176,L177,L178,L179,L180,L181,L184,L187,L188,L189,L191,L197,L198,L199,L200,L224)*1.3</f>
        <v>115468.36392</v>
      </c>
    </row>
    <row r="289" spans="2:15" s="3" customFormat="1">
      <c r="B289" s="411" t="s">
        <v>835</v>
      </c>
      <c r="C289" s="412"/>
      <c r="D289" s="412"/>
      <c r="E289" s="413"/>
      <c r="F289" s="394" t="s">
        <v>839</v>
      </c>
      <c r="G289" s="395"/>
      <c r="H289" s="395"/>
      <c r="I289" s="395"/>
      <c r="J289" s="395"/>
      <c r="K289" s="395"/>
      <c r="L289" s="105">
        <f>SUM(L25,L26,L27,L28,L29,L69,L70,L72,L80,L81,L82,L83,L84,L85,L88,L89,L92,L93,L94,L95,L96,L202,L203,L204,L205,L206,L209,L210,L211,L217,L218,L225,L226,L232,L235,L238,L239,L240,L241,L242,L243,L249,L252,L255,L257,L263,L264,L266,L269,L270,L275,L277,L278,L279)*1.3</f>
        <v>256587.33165000007</v>
      </c>
    </row>
    <row r="290" spans="2:15" s="3" customFormat="1">
      <c r="B290" s="347"/>
      <c r="C290" s="348"/>
      <c r="D290" s="348"/>
      <c r="E290" s="349"/>
      <c r="F290" s="396" t="s">
        <v>840</v>
      </c>
      <c r="G290" s="397"/>
      <c r="H290" s="397"/>
      <c r="I290" s="397"/>
      <c r="J290" s="397"/>
      <c r="K290" s="397"/>
      <c r="L290" s="106">
        <f>SUM(L287,L289,L288)</f>
        <v>408681.4858100001</v>
      </c>
      <c r="O290" s="346"/>
    </row>
  </sheetData>
  <autoFilter ref="E6:E285"/>
  <mergeCells count="32">
    <mergeCell ref="I6:I7"/>
    <mergeCell ref="J6:J7"/>
    <mergeCell ref="K6:K7"/>
    <mergeCell ref="L6:L7"/>
    <mergeCell ref="F37:K37"/>
    <mergeCell ref="B6:C7"/>
    <mergeCell ref="D6:D7"/>
    <mergeCell ref="F6:F7"/>
    <mergeCell ref="G6:G7"/>
    <mergeCell ref="H6:H7"/>
    <mergeCell ref="E6:E7"/>
    <mergeCell ref="F55:K55"/>
    <mergeCell ref="F45:K45"/>
    <mergeCell ref="B57:L57"/>
    <mergeCell ref="F213:K213"/>
    <mergeCell ref="F220:K220"/>
    <mergeCell ref="F287:K287"/>
    <mergeCell ref="F288:K288"/>
    <mergeCell ref="F289:K289"/>
    <mergeCell ref="F290:K290"/>
    <mergeCell ref="F228:K228"/>
    <mergeCell ref="F245:K245"/>
    <mergeCell ref="F259:K259"/>
    <mergeCell ref="B285:K285"/>
    <mergeCell ref="F272:K272"/>
    <mergeCell ref="B274:L274"/>
    <mergeCell ref="F281:K281"/>
    <mergeCell ref="B283:K283"/>
    <mergeCell ref="B284:K284"/>
    <mergeCell ref="B287:E287"/>
    <mergeCell ref="B288:E288"/>
    <mergeCell ref="B289:E28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fitToHeight="0" orientation="landscape" r:id="rId1"/>
  <headerFooter>
    <oddHeader>&amp;L&amp;"Ecofont Vera Sans,Regular"SMA - Secretaria do Meio Ambiente&amp;C&amp;"Ecofont Vera Sans,Regular"MUCJI - Mosaico de Unidades de Conservação da Jureia-Itatins
PEI - Parque Estadual de Itinguçu
Núcleo Arpoador&amp;R&amp;"Ecofont Vera Sans,Regular"CPOS 164 - DEZ/2014</oddHeader>
    <oddFooter>&amp;L&amp;"Ecofont Vera Sans,Regular"&amp;F
&amp;A&amp;R&amp;"Ecofont Vera Sans,Regular"Página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227"/>
  <sheetViews>
    <sheetView showGridLines="0" workbookViewId="0">
      <pane ySplit="7" topLeftCell="A209" activePane="bottomLeft" state="frozen"/>
      <selection activeCell="D24" sqref="D24"/>
      <selection pane="bottomLeft" activeCell="B8" sqref="B8:L8"/>
    </sheetView>
  </sheetViews>
  <sheetFormatPr defaultRowHeight="12.75"/>
  <cols>
    <col min="1" max="1" width="3.5703125" style="141" customWidth="1"/>
    <col min="2" max="2" width="4.5703125" style="217" customWidth="1"/>
    <col min="3" max="3" width="7.85546875" style="217" customWidth="1"/>
    <col min="4" max="4" width="10.28515625" style="218" customWidth="1"/>
    <col min="5" max="5" width="9.7109375" style="218" customWidth="1"/>
    <col min="6" max="6" width="72.7109375" style="219" customWidth="1"/>
    <col min="7" max="7" width="5.7109375" style="220" bestFit="1" customWidth="1"/>
    <col min="8" max="8" width="12.140625" style="221" bestFit="1" customWidth="1"/>
    <col min="9" max="10" width="14" style="221" bestFit="1" customWidth="1"/>
    <col min="11" max="11" width="13.7109375" style="221" bestFit="1" customWidth="1"/>
    <col min="12" max="12" width="17.5703125" style="221" bestFit="1" customWidth="1"/>
    <col min="13" max="13" width="2.7109375" style="141" customWidth="1"/>
    <col min="14" max="16384" width="9.140625" style="141"/>
  </cols>
  <sheetData>
    <row r="6" spans="2:12" s="2" customFormat="1">
      <c r="B6" s="414" t="s">
        <v>236</v>
      </c>
      <c r="C6" s="415"/>
      <c r="D6" s="418" t="s">
        <v>422</v>
      </c>
      <c r="E6" s="418" t="s">
        <v>832</v>
      </c>
      <c r="F6" s="420" t="s">
        <v>237</v>
      </c>
      <c r="G6" s="450" t="s">
        <v>238</v>
      </c>
      <c r="H6" s="443" t="s">
        <v>239</v>
      </c>
      <c r="I6" s="441" t="s">
        <v>423</v>
      </c>
      <c r="J6" s="441" t="s">
        <v>269</v>
      </c>
      <c r="K6" s="443" t="s">
        <v>270</v>
      </c>
      <c r="L6" s="445" t="s">
        <v>240</v>
      </c>
    </row>
    <row r="7" spans="2:12" s="46" customFormat="1">
      <c r="B7" s="416"/>
      <c r="C7" s="417"/>
      <c r="D7" s="419"/>
      <c r="E7" s="419"/>
      <c r="F7" s="421"/>
      <c r="G7" s="451"/>
      <c r="H7" s="444"/>
      <c r="I7" s="442"/>
      <c r="J7" s="442"/>
      <c r="K7" s="444"/>
      <c r="L7" s="446"/>
    </row>
    <row r="8" spans="2:12">
      <c r="B8" s="447" t="s">
        <v>424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</row>
    <row r="9" spans="2:12">
      <c r="B9" s="99">
        <v>1</v>
      </c>
      <c r="C9" s="8"/>
      <c r="D9" s="154"/>
      <c r="E9" s="159"/>
      <c r="F9" s="311" t="s">
        <v>149</v>
      </c>
      <c r="G9" s="156"/>
      <c r="H9" s="9"/>
      <c r="I9" s="9"/>
      <c r="J9" s="9"/>
      <c r="K9" s="157"/>
      <c r="L9" s="60"/>
    </row>
    <row r="10" spans="2:12" ht="38.25">
      <c r="B10" s="100"/>
      <c r="C10" s="6" t="s">
        <v>0</v>
      </c>
      <c r="D10" s="158" t="s">
        <v>336</v>
      </c>
      <c r="E10" s="158" t="s">
        <v>833</v>
      </c>
      <c r="F10" s="5" t="s">
        <v>152</v>
      </c>
      <c r="G10" s="143" t="s">
        <v>425</v>
      </c>
      <c r="H10" s="7">
        <v>30</v>
      </c>
      <c r="I10" s="7"/>
      <c r="J10" s="7"/>
      <c r="K10" s="18">
        <v>128</v>
      </c>
      <c r="L10" s="59">
        <f>H10*K10</f>
        <v>3840</v>
      </c>
    </row>
    <row r="11" spans="2:12">
      <c r="B11" s="100"/>
      <c r="C11" s="6" t="s">
        <v>25</v>
      </c>
      <c r="D11" s="158" t="s">
        <v>336</v>
      </c>
      <c r="E11" s="158" t="s">
        <v>833</v>
      </c>
      <c r="F11" s="5" t="s">
        <v>151</v>
      </c>
      <c r="G11" s="143" t="s">
        <v>425</v>
      </c>
      <c r="H11" s="7">
        <v>30</v>
      </c>
      <c r="I11" s="7"/>
      <c r="J11" s="7"/>
      <c r="K11" s="7">
        <v>52</v>
      </c>
      <c r="L11" s="59">
        <f>H11*K11</f>
        <v>1560</v>
      </c>
    </row>
    <row r="12" spans="2:12">
      <c r="B12" s="100"/>
      <c r="C12" s="6" t="s">
        <v>24</v>
      </c>
      <c r="D12" s="158" t="s">
        <v>336</v>
      </c>
      <c r="E12" s="158" t="s">
        <v>833</v>
      </c>
      <c r="F12" s="5" t="s">
        <v>153</v>
      </c>
      <c r="G12" s="143" t="s">
        <v>425</v>
      </c>
      <c r="H12" s="7">
        <v>30</v>
      </c>
      <c r="I12" s="7"/>
      <c r="J12" s="7"/>
      <c r="K12" s="7">
        <v>40.5</v>
      </c>
      <c r="L12" s="59">
        <f>H12*K12</f>
        <v>1215</v>
      </c>
    </row>
    <row r="13" spans="2:12">
      <c r="B13" s="100"/>
      <c r="C13" s="43"/>
      <c r="D13" s="159"/>
      <c r="E13" s="159"/>
      <c r="F13" s="160"/>
      <c r="G13" s="156"/>
      <c r="H13" s="9"/>
      <c r="I13" s="9"/>
      <c r="J13" s="9"/>
      <c r="K13" s="9"/>
      <c r="L13" s="60"/>
    </row>
    <row r="14" spans="2:12" s="3" customFormat="1" ht="12.75" customHeight="1">
      <c r="B14" s="100">
        <v>2</v>
      </c>
      <c r="C14" s="312"/>
      <c r="D14" s="313"/>
      <c r="E14" s="313"/>
      <c r="F14" s="312" t="s">
        <v>337</v>
      </c>
      <c r="G14" s="313"/>
      <c r="H14" s="313"/>
      <c r="I14" s="313"/>
      <c r="J14" s="313"/>
      <c r="K14" s="313"/>
      <c r="L14" s="314"/>
    </row>
    <row r="15" spans="2:12" s="3" customFormat="1">
      <c r="B15" s="107"/>
      <c r="C15" s="6" t="s">
        <v>20</v>
      </c>
      <c r="D15" s="6" t="s">
        <v>338</v>
      </c>
      <c r="E15" s="6" t="s">
        <v>835</v>
      </c>
      <c r="F15" s="10" t="s">
        <v>339</v>
      </c>
      <c r="G15" s="6" t="s">
        <v>9</v>
      </c>
      <c r="H15" s="108">
        <v>20</v>
      </c>
      <c r="I15" s="108">
        <v>8.26</v>
      </c>
      <c r="J15" s="109">
        <v>2.8</v>
      </c>
      <c r="K15" s="110">
        <v>11.06</v>
      </c>
      <c r="L15" s="59">
        <f>K15*H15</f>
        <v>221.20000000000002</v>
      </c>
    </row>
    <row r="16" spans="2:12" s="3" customFormat="1">
      <c r="B16" s="107"/>
      <c r="C16" s="6" t="s">
        <v>21</v>
      </c>
      <c r="D16" s="6" t="s">
        <v>340</v>
      </c>
      <c r="E16" s="6" t="s">
        <v>835</v>
      </c>
      <c r="F16" s="5" t="s">
        <v>341</v>
      </c>
      <c r="G16" s="6" t="s">
        <v>9</v>
      </c>
      <c r="H16" s="108">
        <v>10</v>
      </c>
      <c r="I16" s="108">
        <v>8.56</v>
      </c>
      <c r="J16" s="109">
        <v>25.22</v>
      </c>
      <c r="K16" s="110">
        <v>33.78</v>
      </c>
      <c r="L16" s="59">
        <f t="shared" ref="L16:L29" si="0">K16*H16</f>
        <v>337.8</v>
      </c>
    </row>
    <row r="17" spans="2:12" s="3" customFormat="1">
      <c r="B17" s="113"/>
      <c r="C17" s="6" t="s">
        <v>22</v>
      </c>
      <c r="D17" s="114" t="s">
        <v>372</v>
      </c>
      <c r="E17" s="114" t="s">
        <v>835</v>
      </c>
      <c r="F17" s="27" t="s">
        <v>373</v>
      </c>
      <c r="G17" s="34" t="s">
        <v>5</v>
      </c>
      <c r="H17" s="121">
        <v>1</v>
      </c>
      <c r="I17" s="121">
        <v>0</v>
      </c>
      <c r="J17" s="122">
        <v>29.9</v>
      </c>
      <c r="K17" s="123">
        <v>29.9</v>
      </c>
      <c r="L17" s="119">
        <f t="shared" si="0"/>
        <v>29.9</v>
      </c>
    </row>
    <row r="18" spans="2:12" s="3" customFormat="1">
      <c r="B18" s="113"/>
      <c r="C18" s="6" t="s">
        <v>64</v>
      </c>
      <c r="D18" s="114" t="s">
        <v>374</v>
      </c>
      <c r="E18" s="114" t="s">
        <v>835</v>
      </c>
      <c r="F18" s="24" t="s">
        <v>375</v>
      </c>
      <c r="G18" s="34" t="s">
        <v>5</v>
      </c>
      <c r="H18" s="121">
        <v>1</v>
      </c>
      <c r="I18" s="121">
        <v>0</v>
      </c>
      <c r="J18" s="122">
        <v>5.14</v>
      </c>
      <c r="K18" s="123">
        <v>5.14</v>
      </c>
      <c r="L18" s="119">
        <f t="shared" si="0"/>
        <v>5.14</v>
      </c>
    </row>
    <row r="19" spans="2:12" s="3" customFormat="1">
      <c r="B19" s="113"/>
      <c r="C19" s="6" t="s">
        <v>65</v>
      </c>
      <c r="D19" s="283" t="s">
        <v>336</v>
      </c>
      <c r="E19" s="283" t="s">
        <v>835</v>
      </c>
      <c r="F19" s="284" t="s">
        <v>720</v>
      </c>
      <c r="G19" s="283" t="s">
        <v>8</v>
      </c>
      <c r="H19" s="285">
        <v>3</v>
      </c>
      <c r="I19" s="285">
        <v>25.78</v>
      </c>
      <c r="J19" s="299">
        <v>19.41</v>
      </c>
      <c r="K19" s="300">
        <f>J19+I19</f>
        <v>45.19</v>
      </c>
      <c r="L19" s="119">
        <f>K19*H19</f>
        <v>135.57</v>
      </c>
    </row>
    <row r="20" spans="2:12" s="3" customFormat="1" ht="25.5">
      <c r="B20" s="100"/>
      <c r="C20" s="6" t="s">
        <v>165</v>
      </c>
      <c r="D20" s="6" t="s">
        <v>731</v>
      </c>
      <c r="E20" s="6" t="s">
        <v>833</v>
      </c>
      <c r="F20" s="27" t="s">
        <v>732</v>
      </c>
      <c r="G20" s="6" t="s">
        <v>8</v>
      </c>
      <c r="H20" s="58">
        <v>2</v>
      </c>
      <c r="I20" s="58">
        <v>10.69</v>
      </c>
      <c r="J20" s="58">
        <v>7.01</v>
      </c>
      <c r="K20" s="130">
        <v>17.7</v>
      </c>
      <c r="L20" s="59">
        <f t="shared" ref="L20:L24" si="1">K20*H20</f>
        <v>35.4</v>
      </c>
    </row>
    <row r="21" spans="2:12" s="3" customFormat="1">
      <c r="B21" s="100"/>
      <c r="C21" s="6" t="s">
        <v>440</v>
      </c>
      <c r="D21" s="6" t="s">
        <v>733</v>
      </c>
      <c r="E21" s="6" t="s">
        <v>833</v>
      </c>
      <c r="F21" s="27" t="s">
        <v>734</v>
      </c>
      <c r="G21" s="6" t="s">
        <v>8</v>
      </c>
      <c r="H21" s="58">
        <v>2</v>
      </c>
      <c r="I21" s="58">
        <v>47.57</v>
      </c>
      <c r="J21" s="58">
        <v>14.01</v>
      </c>
      <c r="K21" s="130">
        <v>61.58</v>
      </c>
      <c r="L21" s="59">
        <f t="shared" si="1"/>
        <v>123.16</v>
      </c>
    </row>
    <row r="22" spans="2:12" s="3" customFormat="1">
      <c r="B22" s="100"/>
      <c r="C22" s="6" t="s">
        <v>443</v>
      </c>
      <c r="D22" s="6" t="s">
        <v>735</v>
      </c>
      <c r="E22" s="6" t="s">
        <v>833</v>
      </c>
      <c r="F22" s="27" t="s">
        <v>736</v>
      </c>
      <c r="G22" s="6" t="s">
        <v>8</v>
      </c>
      <c r="H22" s="58">
        <v>2</v>
      </c>
      <c r="I22" s="58">
        <v>1.79</v>
      </c>
      <c r="J22" s="58">
        <v>2.8</v>
      </c>
      <c r="K22" s="130">
        <v>4.59</v>
      </c>
      <c r="L22" s="59">
        <f t="shared" si="1"/>
        <v>9.18</v>
      </c>
    </row>
    <row r="23" spans="2:12" s="3" customFormat="1">
      <c r="B23" s="100"/>
      <c r="C23" s="6" t="s">
        <v>749</v>
      </c>
      <c r="D23" s="6" t="s">
        <v>737</v>
      </c>
      <c r="E23" s="6" t="s">
        <v>833</v>
      </c>
      <c r="F23" s="27" t="s">
        <v>738</v>
      </c>
      <c r="G23" s="6" t="s">
        <v>8</v>
      </c>
      <c r="H23" s="58">
        <v>2</v>
      </c>
      <c r="I23" s="58">
        <v>22.65</v>
      </c>
      <c r="J23" s="58">
        <v>1.4</v>
      </c>
      <c r="K23" s="130">
        <v>24.05</v>
      </c>
      <c r="L23" s="59">
        <f t="shared" si="1"/>
        <v>48.1</v>
      </c>
    </row>
    <row r="24" spans="2:12" s="3" customFormat="1">
      <c r="B24" s="100"/>
      <c r="C24" s="6" t="s">
        <v>750</v>
      </c>
      <c r="D24" s="6" t="s">
        <v>739</v>
      </c>
      <c r="E24" s="6" t="s">
        <v>833</v>
      </c>
      <c r="F24" s="27" t="s">
        <v>740</v>
      </c>
      <c r="G24" s="6" t="s">
        <v>9</v>
      </c>
      <c r="H24" s="58">
        <v>10</v>
      </c>
      <c r="I24" s="58">
        <v>2.9</v>
      </c>
      <c r="J24" s="58">
        <v>2.8</v>
      </c>
      <c r="K24" s="130">
        <v>5.7</v>
      </c>
      <c r="L24" s="59">
        <f t="shared" si="1"/>
        <v>57</v>
      </c>
    </row>
    <row r="25" spans="2:12" s="3" customFormat="1">
      <c r="B25" s="107"/>
      <c r="C25" s="6"/>
      <c r="D25" s="6"/>
      <c r="E25" s="6"/>
      <c r="F25" s="5"/>
      <c r="G25" s="6"/>
      <c r="H25" s="108"/>
      <c r="I25" s="108"/>
      <c r="J25" s="109"/>
      <c r="K25" s="110"/>
      <c r="L25" s="59"/>
    </row>
    <row r="26" spans="2:12" s="3" customFormat="1" ht="25.5">
      <c r="B26" s="107"/>
      <c r="C26" s="6" t="s">
        <v>769</v>
      </c>
      <c r="D26" s="6" t="s">
        <v>342</v>
      </c>
      <c r="E26" s="6" t="s">
        <v>835</v>
      </c>
      <c r="F26" s="10" t="s">
        <v>343</v>
      </c>
      <c r="G26" s="6" t="s">
        <v>9</v>
      </c>
      <c r="H26" s="108">
        <v>20</v>
      </c>
      <c r="I26" s="108">
        <v>1.63</v>
      </c>
      <c r="J26" s="108">
        <v>2.8</v>
      </c>
      <c r="K26" s="111">
        <v>4.43</v>
      </c>
      <c r="L26" s="59">
        <f t="shared" si="0"/>
        <v>88.6</v>
      </c>
    </row>
    <row r="27" spans="2:12" s="3" customFormat="1">
      <c r="B27" s="107"/>
      <c r="C27" s="6" t="s">
        <v>770</v>
      </c>
      <c r="D27" s="6" t="s">
        <v>344</v>
      </c>
      <c r="E27" s="6" t="s">
        <v>835</v>
      </c>
      <c r="F27" s="10" t="s">
        <v>345</v>
      </c>
      <c r="G27" s="6" t="s">
        <v>9</v>
      </c>
      <c r="H27" s="108">
        <v>20</v>
      </c>
      <c r="I27" s="108">
        <v>3.7</v>
      </c>
      <c r="J27" s="109">
        <v>16.809999999999999</v>
      </c>
      <c r="K27" s="110">
        <v>20.51</v>
      </c>
      <c r="L27" s="59">
        <f t="shared" si="0"/>
        <v>410.20000000000005</v>
      </c>
    </row>
    <row r="28" spans="2:12" s="3" customFormat="1">
      <c r="B28" s="113"/>
      <c r="C28" s="6" t="s">
        <v>771</v>
      </c>
      <c r="D28" s="114" t="s">
        <v>372</v>
      </c>
      <c r="E28" s="114" t="s">
        <v>835</v>
      </c>
      <c r="F28" s="27" t="s">
        <v>373</v>
      </c>
      <c r="G28" s="34" t="s">
        <v>5</v>
      </c>
      <c r="H28" s="121">
        <v>1</v>
      </c>
      <c r="I28" s="121">
        <v>0</v>
      </c>
      <c r="J28" s="122">
        <v>29.9</v>
      </c>
      <c r="K28" s="123">
        <v>29.9</v>
      </c>
      <c r="L28" s="119">
        <f t="shared" si="0"/>
        <v>29.9</v>
      </c>
    </row>
    <row r="29" spans="2:12" s="3" customFormat="1">
      <c r="B29" s="113"/>
      <c r="C29" s="6" t="s">
        <v>772</v>
      </c>
      <c r="D29" s="114" t="s">
        <v>374</v>
      </c>
      <c r="E29" s="114" t="s">
        <v>835</v>
      </c>
      <c r="F29" s="24" t="s">
        <v>375</v>
      </c>
      <c r="G29" s="34" t="s">
        <v>5</v>
      </c>
      <c r="H29" s="121">
        <v>1</v>
      </c>
      <c r="I29" s="121">
        <v>0</v>
      </c>
      <c r="J29" s="122">
        <v>5.14</v>
      </c>
      <c r="K29" s="123">
        <v>5.14</v>
      </c>
      <c r="L29" s="119">
        <f t="shared" si="0"/>
        <v>5.14</v>
      </c>
    </row>
    <row r="30" spans="2:12" s="3" customFormat="1">
      <c r="B30" s="113"/>
      <c r="C30" s="6" t="s">
        <v>773</v>
      </c>
      <c r="D30" s="283" t="s">
        <v>336</v>
      </c>
      <c r="E30" s="283" t="s">
        <v>835</v>
      </c>
      <c r="F30" s="284" t="s">
        <v>720</v>
      </c>
      <c r="G30" s="283" t="s">
        <v>8</v>
      </c>
      <c r="H30" s="285">
        <v>3</v>
      </c>
      <c r="I30" s="285">
        <v>25.78</v>
      </c>
      <c r="J30" s="299">
        <v>19.41</v>
      </c>
      <c r="K30" s="300">
        <f>J30+I30</f>
        <v>45.19</v>
      </c>
      <c r="L30" s="119">
        <f>K30*H30</f>
        <v>135.57</v>
      </c>
    </row>
    <row r="31" spans="2:12" s="3" customFormat="1" ht="25.5">
      <c r="B31" s="100"/>
      <c r="C31" s="6" t="s">
        <v>780</v>
      </c>
      <c r="D31" s="6" t="s">
        <v>778</v>
      </c>
      <c r="E31" s="6" t="s">
        <v>833</v>
      </c>
      <c r="F31" s="27" t="s">
        <v>779</v>
      </c>
      <c r="G31" s="6" t="s">
        <v>8</v>
      </c>
      <c r="H31" s="58">
        <v>2</v>
      </c>
      <c r="I31" s="58">
        <v>116.29</v>
      </c>
      <c r="J31" s="58">
        <v>16.63</v>
      </c>
      <c r="K31" s="130">
        <v>132.91999999999999</v>
      </c>
      <c r="L31" s="59">
        <f t="shared" ref="L31" si="2">K31*H31</f>
        <v>265.83999999999997</v>
      </c>
    </row>
    <row r="32" spans="2:12">
      <c r="B32" s="99"/>
      <c r="C32" s="8"/>
      <c r="D32" s="159"/>
      <c r="E32" s="159"/>
      <c r="F32" s="160"/>
      <c r="G32" s="156"/>
      <c r="H32" s="9"/>
      <c r="I32" s="9"/>
      <c r="J32" s="9"/>
      <c r="K32" s="157"/>
      <c r="L32" s="60"/>
    </row>
    <row r="33" spans="2:15">
      <c r="B33" s="98"/>
      <c r="C33" s="161"/>
      <c r="D33" s="161"/>
      <c r="E33" s="161"/>
      <c r="F33" s="241" t="s">
        <v>234</v>
      </c>
      <c r="G33" s="162"/>
      <c r="H33" s="163"/>
      <c r="I33" s="163"/>
      <c r="J33" s="163"/>
      <c r="K33" s="164"/>
      <c r="L33" s="165">
        <f>SUM(L10:L32)</f>
        <v>8552.7000000000007</v>
      </c>
      <c r="N33" s="430">
        <f>SUM(L10:L31)</f>
        <v>8552.7000000000007</v>
      </c>
      <c r="O33" s="431"/>
    </row>
    <row r="34" spans="2:15">
      <c r="B34" s="99"/>
      <c r="C34" s="8"/>
      <c r="D34" s="159"/>
      <c r="E34" s="159"/>
      <c r="F34" s="160"/>
      <c r="G34" s="156"/>
      <c r="H34" s="9"/>
      <c r="I34" s="9"/>
      <c r="J34" s="9"/>
      <c r="K34" s="157"/>
      <c r="L34" s="60"/>
    </row>
    <row r="35" spans="2:15" ht="12.75" customHeight="1">
      <c r="B35" s="402" t="s">
        <v>426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5"/>
    </row>
    <row r="36" spans="2:15">
      <c r="B36" s="99">
        <v>1</v>
      </c>
      <c r="C36" s="8"/>
      <c r="D36" s="154"/>
      <c r="E36" s="159"/>
      <c r="F36" s="155" t="s">
        <v>88</v>
      </c>
      <c r="G36" s="156"/>
      <c r="H36" s="9"/>
      <c r="I36" s="9"/>
      <c r="J36" s="9"/>
      <c r="K36" s="157"/>
      <c r="L36" s="60"/>
    </row>
    <row r="37" spans="2:15">
      <c r="B37" s="100"/>
      <c r="C37" s="45" t="s">
        <v>0</v>
      </c>
      <c r="D37" s="166" t="s">
        <v>336</v>
      </c>
      <c r="E37" s="166" t="s">
        <v>834</v>
      </c>
      <c r="F37" s="20" t="s">
        <v>89</v>
      </c>
      <c r="G37" s="143" t="s">
        <v>90</v>
      </c>
      <c r="H37" s="7">
        <v>40</v>
      </c>
      <c r="I37" s="7"/>
      <c r="J37" s="7"/>
      <c r="K37" s="7">
        <v>83.4</v>
      </c>
      <c r="L37" s="59">
        <f t="shared" ref="L37:L38" si="3">K37*H37</f>
        <v>3336</v>
      </c>
    </row>
    <row r="38" spans="2:15">
      <c r="B38" s="100"/>
      <c r="C38" s="45" t="s">
        <v>25</v>
      </c>
      <c r="D38" s="166" t="s">
        <v>336</v>
      </c>
      <c r="E38" s="166" t="s">
        <v>834</v>
      </c>
      <c r="F38" s="20" t="s">
        <v>91</v>
      </c>
      <c r="G38" s="143" t="s">
        <v>90</v>
      </c>
      <c r="H38" s="7">
        <v>40</v>
      </c>
      <c r="I38" s="7"/>
      <c r="J38" s="7"/>
      <c r="K38" s="7">
        <v>43.37</v>
      </c>
      <c r="L38" s="59">
        <f t="shared" si="3"/>
        <v>1734.8</v>
      </c>
    </row>
    <row r="39" spans="2:15">
      <c r="B39" s="68"/>
      <c r="C39" s="11"/>
      <c r="D39" s="167"/>
      <c r="E39" s="167"/>
      <c r="F39" s="168"/>
      <c r="G39" s="169"/>
      <c r="H39" s="170"/>
      <c r="I39" s="170"/>
      <c r="J39" s="170"/>
      <c r="K39" s="170"/>
      <c r="L39" s="171"/>
    </row>
    <row r="40" spans="2:15">
      <c r="B40" s="98"/>
      <c r="C40" s="161"/>
      <c r="D40" s="161"/>
      <c r="E40" s="161"/>
      <c r="F40" s="241" t="s">
        <v>234</v>
      </c>
      <c r="G40" s="162"/>
      <c r="H40" s="163"/>
      <c r="I40" s="163"/>
      <c r="J40" s="163"/>
      <c r="K40" s="164"/>
      <c r="L40" s="165">
        <f>SUM(L37:L38)</f>
        <v>5070.8</v>
      </c>
      <c r="N40" s="430">
        <f>SUM(L37:L38)</f>
        <v>5070.8</v>
      </c>
      <c r="O40" s="431"/>
    </row>
    <row r="41" spans="2:15">
      <c r="B41" s="99"/>
      <c r="C41" s="8"/>
      <c r="D41" s="159"/>
      <c r="E41" s="159"/>
      <c r="F41" s="160"/>
      <c r="G41" s="156"/>
      <c r="H41" s="9"/>
      <c r="I41" s="9"/>
      <c r="J41" s="9"/>
      <c r="K41" s="9"/>
      <c r="L41" s="60"/>
    </row>
    <row r="42" spans="2:15" ht="12.75" customHeight="1">
      <c r="B42" s="402" t="s">
        <v>243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5"/>
    </row>
    <row r="43" spans="2:15">
      <c r="B43" s="99">
        <v>1</v>
      </c>
      <c r="C43" s="8"/>
      <c r="D43" s="154"/>
      <c r="E43" s="159"/>
      <c r="F43" s="155" t="s">
        <v>45</v>
      </c>
      <c r="G43" s="156"/>
      <c r="H43" s="9"/>
      <c r="I43" s="9"/>
      <c r="J43" s="9"/>
      <c r="K43" s="157"/>
      <c r="L43" s="60"/>
    </row>
    <row r="44" spans="2:15">
      <c r="B44" s="172"/>
      <c r="C44" s="173" t="s">
        <v>0</v>
      </c>
      <c r="D44" s="174" t="s">
        <v>427</v>
      </c>
      <c r="E44" s="174" t="s">
        <v>834</v>
      </c>
      <c r="F44" s="175" t="s">
        <v>428</v>
      </c>
      <c r="G44" s="143" t="s">
        <v>3</v>
      </c>
      <c r="H44" s="7">
        <v>60</v>
      </c>
      <c r="I44" s="7">
        <v>3.89</v>
      </c>
      <c r="J44" s="7">
        <v>2.8</v>
      </c>
      <c r="K44" s="7">
        <v>6.69</v>
      </c>
      <c r="L44" s="59">
        <f>K44*H44</f>
        <v>401.40000000000003</v>
      </c>
    </row>
    <row r="45" spans="2:15" ht="63.75">
      <c r="B45" s="172"/>
      <c r="C45" s="173" t="s">
        <v>25</v>
      </c>
      <c r="D45" s="174" t="s">
        <v>429</v>
      </c>
      <c r="E45" s="174" t="s">
        <v>834</v>
      </c>
      <c r="F45" s="175" t="s">
        <v>430</v>
      </c>
      <c r="G45" s="143" t="s">
        <v>3</v>
      </c>
      <c r="H45" s="7">
        <v>60</v>
      </c>
      <c r="I45" s="7">
        <v>43.49</v>
      </c>
      <c r="J45" s="7">
        <v>7.6</v>
      </c>
      <c r="K45" s="7">
        <v>51.09</v>
      </c>
      <c r="L45" s="59">
        <f t="shared" ref="L45:L48" si="4">K45*H45</f>
        <v>3065.4</v>
      </c>
    </row>
    <row r="46" spans="2:15">
      <c r="B46" s="172"/>
      <c r="C46" s="173" t="s">
        <v>606</v>
      </c>
      <c r="D46" s="174" t="s">
        <v>285</v>
      </c>
      <c r="E46" s="174" t="s">
        <v>834</v>
      </c>
      <c r="F46" s="175" t="s">
        <v>608</v>
      </c>
      <c r="G46" s="143" t="s">
        <v>3</v>
      </c>
      <c r="H46" s="7">
        <v>40</v>
      </c>
      <c r="I46" s="7">
        <v>0</v>
      </c>
      <c r="J46" s="7">
        <v>7.18</v>
      </c>
      <c r="K46" s="7">
        <v>7.18</v>
      </c>
      <c r="L46" s="59">
        <f t="shared" si="4"/>
        <v>287.2</v>
      </c>
    </row>
    <row r="47" spans="2:15" ht="38.25">
      <c r="B47" s="172"/>
      <c r="C47" s="173" t="s">
        <v>24</v>
      </c>
      <c r="D47" s="174">
        <v>140207</v>
      </c>
      <c r="E47" s="174" t="s">
        <v>834</v>
      </c>
      <c r="F47" s="176" t="s">
        <v>159</v>
      </c>
      <c r="G47" s="143" t="s">
        <v>3</v>
      </c>
      <c r="H47" s="7">
        <v>40</v>
      </c>
      <c r="I47" s="7">
        <v>64.28</v>
      </c>
      <c r="J47" s="7">
        <v>42.82</v>
      </c>
      <c r="K47" s="7">
        <v>107.1</v>
      </c>
      <c r="L47" s="59">
        <f t="shared" si="4"/>
        <v>4284</v>
      </c>
    </row>
    <row r="48" spans="2:15" ht="25.5">
      <c r="B48" s="172"/>
      <c r="C48" s="173" t="s">
        <v>431</v>
      </c>
      <c r="D48" s="174">
        <v>181125</v>
      </c>
      <c r="E48" s="174" t="s">
        <v>834</v>
      </c>
      <c r="F48" s="175" t="s">
        <v>432</v>
      </c>
      <c r="G48" s="143" t="s">
        <v>3</v>
      </c>
      <c r="H48" s="7">
        <v>50</v>
      </c>
      <c r="I48" s="7">
        <v>3.96</v>
      </c>
      <c r="J48" s="7">
        <v>6.01</v>
      </c>
      <c r="K48" s="7">
        <v>9.9700000000000006</v>
      </c>
      <c r="L48" s="59">
        <f t="shared" si="4"/>
        <v>498.50000000000006</v>
      </c>
    </row>
    <row r="49" spans="2:12">
      <c r="B49" s="177"/>
      <c r="C49" s="178"/>
      <c r="D49" s="179"/>
      <c r="E49" s="179"/>
      <c r="F49" s="180"/>
      <c r="G49" s="156"/>
      <c r="H49" s="9"/>
      <c r="I49" s="9"/>
      <c r="J49" s="9"/>
      <c r="K49" s="9"/>
      <c r="L49" s="60"/>
    </row>
    <row r="50" spans="2:12">
      <c r="B50" s="99">
        <v>2</v>
      </c>
      <c r="C50" s="8"/>
      <c r="D50" s="154"/>
      <c r="E50" s="159"/>
      <c r="F50" s="155" t="s">
        <v>433</v>
      </c>
      <c r="G50" s="156"/>
      <c r="H50" s="9"/>
      <c r="I50" s="9"/>
      <c r="J50" s="9"/>
      <c r="K50" s="157"/>
      <c r="L50" s="60"/>
    </row>
    <row r="51" spans="2:12" ht="25.5">
      <c r="B51" s="172"/>
      <c r="C51" s="173"/>
      <c r="D51" s="174"/>
      <c r="E51" s="174"/>
      <c r="F51" s="175" t="s">
        <v>434</v>
      </c>
      <c r="G51" s="143"/>
      <c r="H51" s="7"/>
      <c r="I51" s="7"/>
      <c r="J51" s="7"/>
      <c r="K51" s="7"/>
      <c r="L51" s="59"/>
    </row>
    <row r="52" spans="2:12" ht="25.5">
      <c r="B52" s="172"/>
      <c r="C52" s="173" t="s">
        <v>20</v>
      </c>
      <c r="D52" s="174">
        <v>1088</v>
      </c>
      <c r="E52" s="174" t="s">
        <v>835</v>
      </c>
      <c r="F52" s="176" t="s">
        <v>135</v>
      </c>
      <c r="G52" s="143" t="s">
        <v>3</v>
      </c>
      <c r="H52" s="7">
        <v>104</v>
      </c>
      <c r="I52" s="7">
        <v>50.16</v>
      </c>
      <c r="J52" s="7">
        <v>14.98</v>
      </c>
      <c r="K52" s="7">
        <v>65.14</v>
      </c>
      <c r="L52" s="59">
        <f t="shared" ref="L52:L59" si="5">K52*H52</f>
        <v>6774.56</v>
      </c>
    </row>
    <row r="53" spans="2:12" ht="25.5">
      <c r="B53" s="172"/>
      <c r="C53" s="173" t="s">
        <v>21</v>
      </c>
      <c r="D53" s="174">
        <v>1088</v>
      </c>
      <c r="E53" s="174" t="s">
        <v>835</v>
      </c>
      <c r="F53" s="175" t="s">
        <v>136</v>
      </c>
      <c r="G53" s="143" t="s">
        <v>3</v>
      </c>
      <c r="H53" s="7">
        <v>37</v>
      </c>
      <c r="I53" s="7">
        <v>50.16</v>
      </c>
      <c r="J53" s="7">
        <v>14.98</v>
      </c>
      <c r="K53" s="7">
        <v>65.14</v>
      </c>
      <c r="L53" s="59">
        <f t="shared" si="5"/>
        <v>2410.1799999999998</v>
      </c>
    </row>
    <row r="54" spans="2:12">
      <c r="B54" s="172"/>
      <c r="C54" s="173" t="s">
        <v>22</v>
      </c>
      <c r="D54" s="174" t="s">
        <v>435</v>
      </c>
      <c r="E54" s="174" t="s">
        <v>834</v>
      </c>
      <c r="F54" s="175" t="s">
        <v>436</v>
      </c>
      <c r="G54" s="143" t="s">
        <v>3</v>
      </c>
      <c r="H54" s="7">
        <v>203</v>
      </c>
      <c r="I54" s="7">
        <v>4.8499999999999996</v>
      </c>
      <c r="J54" s="7"/>
      <c r="K54" s="7">
        <v>14.42</v>
      </c>
      <c r="L54" s="59">
        <f t="shared" si="5"/>
        <v>2927.2599999999998</v>
      </c>
    </row>
    <row r="55" spans="2:12">
      <c r="B55" s="172"/>
      <c r="C55" s="173" t="s">
        <v>64</v>
      </c>
      <c r="D55" s="174" t="s">
        <v>285</v>
      </c>
      <c r="E55" s="174" t="s">
        <v>834</v>
      </c>
      <c r="F55" s="175" t="s">
        <v>437</v>
      </c>
      <c r="G55" s="143" t="s">
        <v>3</v>
      </c>
      <c r="H55" s="7">
        <v>203</v>
      </c>
      <c r="I55" s="7">
        <v>0</v>
      </c>
      <c r="J55" s="7"/>
      <c r="K55" s="7">
        <v>7.18</v>
      </c>
      <c r="L55" s="59">
        <f t="shared" si="5"/>
        <v>1457.54</v>
      </c>
    </row>
    <row r="56" spans="2:12" ht="63.75">
      <c r="B56" s="172"/>
      <c r="C56" s="173" t="s">
        <v>65</v>
      </c>
      <c r="D56" s="174">
        <v>1092</v>
      </c>
      <c r="E56" s="174" t="s">
        <v>834</v>
      </c>
      <c r="F56" s="175" t="s">
        <v>438</v>
      </c>
      <c r="G56" s="143" t="s">
        <v>3</v>
      </c>
      <c r="H56" s="7">
        <v>203</v>
      </c>
      <c r="I56" s="7">
        <v>50.05</v>
      </c>
      <c r="J56" s="7">
        <v>15.36</v>
      </c>
      <c r="K56" s="7">
        <v>65.41</v>
      </c>
      <c r="L56" s="59">
        <f t="shared" si="5"/>
        <v>13278.23</v>
      </c>
    </row>
    <row r="57" spans="2:12" ht="51">
      <c r="B57" s="172"/>
      <c r="C57" s="173" t="s">
        <v>165</v>
      </c>
      <c r="D57" s="174">
        <v>1093</v>
      </c>
      <c r="E57" s="174" t="s">
        <v>834</v>
      </c>
      <c r="F57" s="175" t="s">
        <v>439</v>
      </c>
      <c r="G57" s="143" t="s">
        <v>3</v>
      </c>
      <c r="H57" s="7">
        <v>20</v>
      </c>
      <c r="I57" s="7">
        <v>50.05</v>
      </c>
      <c r="J57" s="7">
        <v>15.36</v>
      </c>
      <c r="K57" s="7">
        <v>65.489999999999995</v>
      </c>
      <c r="L57" s="59">
        <f t="shared" si="5"/>
        <v>1309.8</v>
      </c>
    </row>
    <row r="58" spans="2:12" ht="25.5">
      <c r="B58" s="172"/>
      <c r="C58" s="173" t="s">
        <v>440</v>
      </c>
      <c r="D58" s="174" t="s">
        <v>441</v>
      </c>
      <c r="E58" s="174" t="s">
        <v>834</v>
      </c>
      <c r="F58" s="175" t="s">
        <v>442</v>
      </c>
      <c r="G58" s="143" t="s">
        <v>9</v>
      </c>
      <c r="H58" s="7">
        <v>11</v>
      </c>
      <c r="I58" s="7">
        <v>0</v>
      </c>
      <c r="J58" s="7">
        <v>1.79</v>
      </c>
      <c r="K58" s="7">
        <v>1.79</v>
      </c>
      <c r="L58" s="59">
        <f t="shared" si="5"/>
        <v>19.690000000000001</v>
      </c>
    </row>
    <row r="59" spans="2:12" ht="38.25">
      <c r="B59" s="172"/>
      <c r="C59" s="173" t="s">
        <v>443</v>
      </c>
      <c r="D59" s="174">
        <v>190327</v>
      </c>
      <c r="E59" s="174" t="s">
        <v>834</v>
      </c>
      <c r="F59" s="175" t="s">
        <v>161</v>
      </c>
      <c r="G59" s="143" t="s">
        <v>9</v>
      </c>
      <c r="H59" s="7">
        <v>11</v>
      </c>
      <c r="I59" s="7">
        <v>7.58</v>
      </c>
      <c r="J59" s="7">
        <v>4.0999999999999996</v>
      </c>
      <c r="K59" s="7">
        <v>11.68</v>
      </c>
      <c r="L59" s="59">
        <f t="shared" si="5"/>
        <v>128.47999999999999</v>
      </c>
    </row>
    <row r="60" spans="2:12">
      <c r="B60" s="177"/>
      <c r="C60" s="178"/>
      <c r="D60" s="179"/>
      <c r="E60" s="179"/>
      <c r="F60" s="180"/>
      <c r="G60" s="156"/>
      <c r="H60" s="9"/>
      <c r="I60" s="9"/>
      <c r="J60" s="9"/>
      <c r="K60" s="9"/>
      <c r="L60" s="60"/>
    </row>
    <row r="61" spans="2:12">
      <c r="B61" s="99">
        <v>3</v>
      </c>
      <c r="C61" s="8"/>
      <c r="D61" s="154"/>
      <c r="E61" s="159"/>
      <c r="F61" s="155" t="s">
        <v>10</v>
      </c>
      <c r="G61" s="156"/>
      <c r="H61" s="9"/>
      <c r="I61" s="9"/>
      <c r="J61" s="9"/>
      <c r="K61" s="157"/>
      <c r="L61" s="60"/>
    </row>
    <row r="62" spans="2:12">
      <c r="B62" s="172"/>
      <c r="C62" s="173" t="s">
        <v>4</v>
      </c>
      <c r="D62" s="174"/>
      <c r="E62" s="174"/>
      <c r="F62" s="175" t="s">
        <v>146</v>
      </c>
      <c r="G62" s="143"/>
      <c r="H62" s="7"/>
      <c r="I62" s="7"/>
      <c r="J62" s="7"/>
      <c r="K62" s="7"/>
      <c r="L62" s="59"/>
    </row>
    <row r="63" spans="2:12">
      <c r="B63" s="172"/>
      <c r="C63" s="173" t="s">
        <v>444</v>
      </c>
      <c r="D63" s="174" t="s">
        <v>336</v>
      </c>
      <c r="E63" s="174" t="s">
        <v>835</v>
      </c>
      <c r="F63" s="175" t="s">
        <v>445</v>
      </c>
      <c r="G63" s="143" t="s">
        <v>8</v>
      </c>
      <c r="H63" s="7">
        <v>6</v>
      </c>
      <c r="I63" s="7"/>
      <c r="J63" s="7"/>
      <c r="K63" s="7">
        <v>75</v>
      </c>
      <c r="L63" s="59">
        <f t="shared" ref="L63:L71" si="6">K63*H63</f>
        <v>450</v>
      </c>
    </row>
    <row r="64" spans="2:12">
      <c r="B64" s="100"/>
      <c r="C64" s="173" t="s">
        <v>446</v>
      </c>
      <c r="D64" s="158">
        <v>440105</v>
      </c>
      <c r="E64" s="158" t="s">
        <v>835</v>
      </c>
      <c r="F64" s="5" t="s">
        <v>447</v>
      </c>
      <c r="G64" s="143" t="s">
        <v>8</v>
      </c>
      <c r="H64" s="7">
        <v>3</v>
      </c>
      <c r="I64" s="7">
        <v>134.1</v>
      </c>
      <c r="J64" s="7">
        <v>35.200000000000003</v>
      </c>
      <c r="K64" s="7">
        <v>169.3</v>
      </c>
      <c r="L64" s="59">
        <f t="shared" si="6"/>
        <v>507.90000000000003</v>
      </c>
    </row>
    <row r="65" spans="2:12" ht="38.25">
      <c r="B65" s="172"/>
      <c r="C65" s="173" t="s">
        <v>448</v>
      </c>
      <c r="D65" s="158">
        <v>300801</v>
      </c>
      <c r="E65" s="158" t="s">
        <v>833</v>
      </c>
      <c r="F65" s="181" t="s">
        <v>449</v>
      </c>
      <c r="G65" s="143" t="s">
        <v>8</v>
      </c>
      <c r="H65" s="7">
        <v>1</v>
      </c>
      <c r="I65" s="7">
        <v>413.6</v>
      </c>
      <c r="J65" s="7">
        <v>35.200000000000003</v>
      </c>
      <c r="K65" s="7">
        <v>448.8</v>
      </c>
      <c r="L65" s="59">
        <f t="shared" si="6"/>
        <v>448.8</v>
      </c>
    </row>
    <row r="66" spans="2:12" ht="25.5">
      <c r="B66" s="172"/>
      <c r="C66" s="173" t="s">
        <v>450</v>
      </c>
      <c r="D66" s="158">
        <v>440127</v>
      </c>
      <c r="E66" s="158" t="s">
        <v>835</v>
      </c>
      <c r="F66" s="175" t="s">
        <v>170</v>
      </c>
      <c r="G66" s="143" t="s">
        <v>8</v>
      </c>
      <c r="H66" s="7">
        <v>2</v>
      </c>
      <c r="I66" s="7">
        <v>66.260000000000005</v>
      </c>
      <c r="J66" s="7">
        <v>14.71</v>
      </c>
      <c r="K66" s="7">
        <v>80.97</v>
      </c>
      <c r="L66" s="59">
        <f t="shared" si="6"/>
        <v>161.94</v>
      </c>
    </row>
    <row r="67" spans="2:12" ht="25.5">
      <c r="B67" s="172"/>
      <c r="C67" s="173" t="s">
        <v>451</v>
      </c>
      <c r="D67" s="158">
        <v>440308</v>
      </c>
      <c r="E67" s="158" t="s">
        <v>835</v>
      </c>
      <c r="F67" s="175" t="s">
        <v>452</v>
      </c>
      <c r="G67" s="143" t="s">
        <v>8</v>
      </c>
      <c r="H67" s="7">
        <v>7</v>
      </c>
      <c r="I67" s="7">
        <v>24.36</v>
      </c>
      <c r="J67" s="7">
        <v>8.73</v>
      </c>
      <c r="K67" s="7">
        <v>33.090000000000003</v>
      </c>
      <c r="L67" s="59">
        <f t="shared" si="6"/>
        <v>231.63000000000002</v>
      </c>
    </row>
    <row r="68" spans="2:12" ht="25.5">
      <c r="B68" s="172"/>
      <c r="C68" s="173" t="s">
        <v>453</v>
      </c>
      <c r="D68" s="158">
        <v>440304</v>
      </c>
      <c r="E68" s="158" t="s">
        <v>835</v>
      </c>
      <c r="F68" s="175" t="s">
        <v>454</v>
      </c>
      <c r="G68" s="143" t="s">
        <v>8</v>
      </c>
      <c r="H68" s="7">
        <v>9</v>
      </c>
      <c r="I68" s="7">
        <v>23.66</v>
      </c>
      <c r="J68" s="7">
        <v>8.73</v>
      </c>
      <c r="K68" s="7">
        <v>32.39</v>
      </c>
      <c r="L68" s="59">
        <f>K68*H68</f>
        <v>291.51</v>
      </c>
    </row>
    <row r="69" spans="2:12" ht="25.5">
      <c r="B69" s="182"/>
      <c r="C69" s="173" t="s">
        <v>455</v>
      </c>
      <c r="D69" s="158">
        <v>440302</v>
      </c>
      <c r="E69" s="158" t="s">
        <v>835</v>
      </c>
      <c r="F69" s="175" t="s">
        <v>456</v>
      </c>
      <c r="G69" s="143" t="s">
        <v>8</v>
      </c>
      <c r="H69" s="7">
        <v>3</v>
      </c>
      <c r="I69" s="7">
        <v>18</v>
      </c>
      <c r="J69" s="7">
        <v>8.73</v>
      </c>
      <c r="K69" s="7">
        <v>26.73</v>
      </c>
      <c r="L69" s="59">
        <f t="shared" si="6"/>
        <v>80.19</v>
      </c>
    </row>
    <row r="70" spans="2:12" ht="25.5">
      <c r="B70" s="183"/>
      <c r="C70" s="173" t="s">
        <v>457</v>
      </c>
      <c r="D70" s="158">
        <v>300804</v>
      </c>
      <c r="E70" s="158" t="s">
        <v>834</v>
      </c>
      <c r="F70" s="175" t="s">
        <v>458</v>
      </c>
      <c r="G70" s="143" t="s">
        <v>8</v>
      </c>
      <c r="H70" s="7">
        <v>1</v>
      </c>
      <c r="I70" s="7">
        <v>774.49</v>
      </c>
      <c r="J70" s="7">
        <v>40.99</v>
      </c>
      <c r="K70" s="7">
        <v>815.48</v>
      </c>
      <c r="L70" s="59">
        <f t="shared" si="6"/>
        <v>815.48</v>
      </c>
    </row>
    <row r="71" spans="2:12">
      <c r="B71" s="100"/>
      <c r="C71" s="173" t="s">
        <v>459</v>
      </c>
      <c r="D71" s="158">
        <v>440131</v>
      </c>
      <c r="E71" s="158" t="s">
        <v>834</v>
      </c>
      <c r="F71" s="5" t="s">
        <v>460</v>
      </c>
      <c r="G71" s="143" t="s">
        <v>8</v>
      </c>
      <c r="H71" s="7">
        <v>2</v>
      </c>
      <c r="I71" s="7">
        <v>365.51</v>
      </c>
      <c r="J71" s="7">
        <v>88.23</v>
      </c>
      <c r="K71" s="7">
        <v>453.74</v>
      </c>
      <c r="L71" s="59">
        <f t="shared" si="6"/>
        <v>907.48</v>
      </c>
    </row>
    <row r="72" spans="2:12">
      <c r="B72" s="172"/>
      <c r="C72" s="173"/>
      <c r="D72" s="174"/>
      <c r="E72" s="174"/>
      <c r="F72" s="175"/>
      <c r="G72" s="143"/>
      <c r="H72" s="7"/>
      <c r="I72" s="7"/>
      <c r="J72" s="7"/>
      <c r="K72" s="7"/>
      <c r="L72" s="59"/>
    </row>
    <row r="73" spans="2:12">
      <c r="B73" s="172"/>
      <c r="C73" s="173" t="s">
        <v>35</v>
      </c>
      <c r="D73" s="174"/>
      <c r="E73" s="174"/>
      <c r="F73" s="175" t="s">
        <v>139</v>
      </c>
      <c r="G73" s="143"/>
      <c r="H73" s="7"/>
      <c r="I73" s="7"/>
      <c r="J73" s="7"/>
      <c r="K73" s="7"/>
      <c r="L73" s="59"/>
    </row>
    <row r="74" spans="2:12" ht="51">
      <c r="B74" s="172"/>
      <c r="C74" s="173" t="s">
        <v>461</v>
      </c>
      <c r="D74" s="174">
        <v>440313</v>
      </c>
      <c r="E74" s="174" t="s">
        <v>835</v>
      </c>
      <c r="F74" s="175" t="s">
        <v>173</v>
      </c>
      <c r="G74" s="143" t="s">
        <v>8</v>
      </c>
      <c r="H74" s="7">
        <v>1</v>
      </c>
      <c r="I74" s="7">
        <v>21.44</v>
      </c>
      <c r="J74" s="7">
        <v>3.62</v>
      </c>
      <c r="K74" s="7">
        <v>25.06</v>
      </c>
      <c r="L74" s="59">
        <f t="shared" ref="L74:L82" si="7">K74*H74</f>
        <v>25.06</v>
      </c>
    </row>
    <row r="75" spans="2:12" ht="38.25">
      <c r="B75" s="172"/>
      <c r="C75" s="173" t="s">
        <v>462</v>
      </c>
      <c r="D75" s="174">
        <v>440301</v>
      </c>
      <c r="E75" s="174" t="s">
        <v>835</v>
      </c>
      <c r="F75" s="175" t="s">
        <v>463</v>
      </c>
      <c r="G75" s="143" t="s">
        <v>8</v>
      </c>
      <c r="H75" s="7">
        <v>4</v>
      </c>
      <c r="I75" s="7">
        <v>163.46</v>
      </c>
      <c r="J75" s="7">
        <v>3.62</v>
      </c>
      <c r="K75" s="7">
        <v>167.08</v>
      </c>
      <c r="L75" s="59">
        <f t="shared" si="7"/>
        <v>668.32</v>
      </c>
    </row>
    <row r="76" spans="2:12" ht="25.5">
      <c r="B76" s="172"/>
      <c r="C76" s="173" t="s">
        <v>464</v>
      </c>
      <c r="D76" s="174">
        <v>440313</v>
      </c>
      <c r="E76" s="174" t="s">
        <v>835</v>
      </c>
      <c r="F76" s="184" t="s">
        <v>465</v>
      </c>
      <c r="G76" s="143" t="s">
        <v>8</v>
      </c>
      <c r="H76" s="7">
        <v>7</v>
      </c>
      <c r="I76" s="7">
        <v>21.44</v>
      </c>
      <c r="J76" s="7">
        <v>3.62</v>
      </c>
      <c r="K76" s="7">
        <v>25.06</v>
      </c>
      <c r="L76" s="59">
        <f t="shared" si="7"/>
        <v>175.42</v>
      </c>
    </row>
    <row r="77" spans="2:12">
      <c r="B77" s="172"/>
      <c r="C77" s="173"/>
      <c r="D77" s="174"/>
      <c r="E77" s="174"/>
      <c r="F77" s="175"/>
      <c r="G77" s="143"/>
      <c r="H77" s="7"/>
      <c r="I77" s="7"/>
      <c r="J77" s="7"/>
      <c r="K77" s="7"/>
      <c r="L77" s="59"/>
    </row>
    <row r="78" spans="2:12">
      <c r="B78" s="172"/>
      <c r="C78" s="173" t="s">
        <v>47</v>
      </c>
      <c r="D78" s="174"/>
      <c r="E78" s="174"/>
      <c r="F78" s="175" t="s">
        <v>137</v>
      </c>
      <c r="G78" s="143"/>
      <c r="H78" s="7"/>
      <c r="I78" s="7"/>
      <c r="J78" s="7"/>
      <c r="K78" s="7"/>
      <c r="L78" s="59"/>
    </row>
    <row r="79" spans="2:12" ht="38.25">
      <c r="B79" s="172"/>
      <c r="C79" s="173" t="s">
        <v>466</v>
      </c>
      <c r="D79" s="174" t="s">
        <v>467</v>
      </c>
      <c r="E79" s="174" t="s">
        <v>835</v>
      </c>
      <c r="F79" s="175" t="s">
        <v>175</v>
      </c>
      <c r="G79" s="143" t="s">
        <v>8</v>
      </c>
      <c r="H79" s="7">
        <v>4</v>
      </c>
      <c r="I79" s="7">
        <v>468.38</v>
      </c>
      <c r="J79" s="7">
        <v>11.14</v>
      </c>
      <c r="K79" s="7">
        <v>479.52</v>
      </c>
      <c r="L79" s="59">
        <f t="shared" si="7"/>
        <v>1918.08</v>
      </c>
    </row>
    <row r="80" spans="2:12" ht="25.5">
      <c r="B80" s="172"/>
      <c r="C80" s="173" t="s">
        <v>468</v>
      </c>
      <c r="D80" s="174">
        <v>440344</v>
      </c>
      <c r="E80" s="174" t="s">
        <v>835</v>
      </c>
      <c r="F80" s="175" t="s">
        <v>259</v>
      </c>
      <c r="G80" s="143" t="s">
        <v>8</v>
      </c>
      <c r="H80" s="7">
        <v>3</v>
      </c>
      <c r="I80" s="7">
        <v>18.96</v>
      </c>
      <c r="J80" s="7">
        <v>10.25</v>
      </c>
      <c r="K80" s="7">
        <v>29.21</v>
      </c>
      <c r="L80" s="59">
        <f>K80*H80</f>
        <v>87.63</v>
      </c>
    </row>
    <row r="81" spans="2:12" ht="38.25">
      <c r="B81" s="172"/>
      <c r="C81" s="173" t="s">
        <v>469</v>
      </c>
      <c r="D81" s="174" t="s">
        <v>336</v>
      </c>
      <c r="E81" s="174" t="s">
        <v>835</v>
      </c>
      <c r="F81" s="175" t="s">
        <v>470</v>
      </c>
      <c r="G81" s="143" t="s">
        <v>8</v>
      </c>
      <c r="H81" s="7">
        <v>1</v>
      </c>
      <c r="I81" s="7"/>
      <c r="J81" s="7"/>
      <c r="K81" s="7">
        <v>853.65</v>
      </c>
      <c r="L81" s="59">
        <f t="shared" si="7"/>
        <v>853.65</v>
      </c>
    </row>
    <row r="82" spans="2:12" ht="25.5">
      <c r="B82" s="172"/>
      <c r="C82" s="173" t="s">
        <v>471</v>
      </c>
      <c r="D82" s="174">
        <v>440336</v>
      </c>
      <c r="E82" s="174" t="s">
        <v>835</v>
      </c>
      <c r="F82" s="175" t="s">
        <v>472</v>
      </c>
      <c r="G82" s="143" t="s">
        <v>8</v>
      </c>
      <c r="H82" s="7">
        <v>5</v>
      </c>
      <c r="I82" s="7">
        <v>255.28</v>
      </c>
      <c r="J82" s="7">
        <v>14.71</v>
      </c>
      <c r="K82" s="7">
        <v>269.99</v>
      </c>
      <c r="L82" s="59">
        <f t="shared" si="7"/>
        <v>1349.95</v>
      </c>
    </row>
    <row r="83" spans="2:12">
      <c r="B83" s="172"/>
      <c r="C83" s="173"/>
      <c r="D83" s="174"/>
      <c r="E83" s="174"/>
      <c r="F83" s="185"/>
      <c r="G83" s="143"/>
      <c r="H83" s="7"/>
      <c r="I83" s="7"/>
      <c r="J83" s="7"/>
      <c r="K83" s="7"/>
      <c r="L83" s="59"/>
    </row>
    <row r="84" spans="2:12">
      <c r="B84" s="172"/>
      <c r="C84" s="173" t="s">
        <v>35</v>
      </c>
      <c r="D84" s="174"/>
      <c r="E84" s="174"/>
      <c r="F84" s="185" t="s">
        <v>30</v>
      </c>
      <c r="G84" s="143"/>
      <c r="H84" s="7"/>
      <c r="I84" s="7"/>
      <c r="J84" s="7"/>
      <c r="K84" s="7"/>
      <c r="L84" s="59"/>
    </row>
    <row r="85" spans="2:12" ht="38.25">
      <c r="B85" s="172"/>
      <c r="C85" s="173" t="s">
        <v>473</v>
      </c>
      <c r="D85" s="174">
        <v>440309</v>
      </c>
      <c r="E85" s="174" t="s">
        <v>835</v>
      </c>
      <c r="F85" s="175" t="s">
        <v>474</v>
      </c>
      <c r="G85" s="143" t="s">
        <v>8</v>
      </c>
      <c r="H85" s="7">
        <v>27</v>
      </c>
      <c r="I85" s="7">
        <v>23.35</v>
      </c>
      <c r="J85" s="7">
        <v>3.62</v>
      </c>
      <c r="K85" s="7">
        <v>26.97</v>
      </c>
      <c r="L85" s="59">
        <f>K85*H85</f>
        <v>728.18999999999994</v>
      </c>
    </row>
    <row r="86" spans="2:12" ht="51">
      <c r="B86" s="172"/>
      <c r="C86" s="173" t="s">
        <v>475</v>
      </c>
      <c r="D86" s="174">
        <v>260401</v>
      </c>
      <c r="E86" s="174" t="s">
        <v>835</v>
      </c>
      <c r="F86" s="175" t="s">
        <v>476</v>
      </c>
      <c r="G86" s="143" t="s">
        <v>3</v>
      </c>
      <c r="H86" s="7">
        <v>3.2</v>
      </c>
      <c r="I86" s="7">
        <v>23.35</v>
      </c>
      <c r="J86" s="7">
        <v>3.62</v>
      </c>
      <c r="K86" s="7">
        <v>26.97</v>
      </c>
      <c r="L86" s="59">
        <f t="shared" ref="L86:L96" si="8">K86*H86</f>
        <v>86.304000000000002</v>
      </c>
    </row>
    <row r="87" spans="2:12" ht="51">
      <c r="B87" s="172"/>
      <c r="C87" s="173" t="s">
        <v>477</v>
      </c>
      <c r="D87" s="174">
        <v>260401</v>
      </c>
      <c r="E87" s="174" t="s">
        <v>835</v>
      </c>
      <c r="F87" s="175" t="s">
        <v>478</v>
      </c>
      <c r="G87" s="143" t="s">
        <v>3</v>
      </c>
      <c r="H87" s="7">
        <v>1.2</v>
      </c>
      <c r="I87" s="7">
        <v>23.35</v>
      </c>
      <c r="J87" s="7">
        <v>3.62</v>
      </c>
      <c r="K87" s="7">
        <v>26.97</v>
      </c>
      <c r="L87" s="59">
        <f>K87*H87</f>
        <v>32.363999999999997</v>
      </c>
    </row>
    <row r="88" spans="2:12" ht="38.25">
      <c r="B88" s="172"/>
      <c r="C88" s="173" t="s">
        <v>479</v>
      </c>
      <c r="D88" s="174">
        <v>260401</v>
      </c>
      <c r="E88" s="174" t="s">
        <v>835</v>
      </c>
      <c r="F88" s="175" t="s">
        <v>480</v>
      </c>
      <c r="G88" s="143" t="s">
        <v>3</v>
      </c>
      <c r="H88" s="7">
        <v>0.7</v>
      </c>
      <c r="I88" s="7">
        <v>23.35</v>
      </c>
      <c r="J88" s="7">
        <v>3.62</v>
      </c>
      <c r="K88" s="7">
        <v>26.97</v>
      </c>
      <c r="L88" s="59">
        <f t="shared" si="8"/>
        <v>18.878999999999998</v>
      </c>
    </row>
    <row r="89" spans="2:12" ht="38.25">
      <c r="B89" s="172"/>
      <c r="C89" s="173" t="s">
        <v>481</v>
      </c>
      <c r="D89" s="174">
        <v>300113</v>
      </c>
      <c r="E89" s="174" t="s">
        <v>835</v>
      </c>
      <c r="F89" s="175" t="s">
        <v>177</v>
      </c>
      <c r="G89" s="143" t="s">
        <v>8</v>
      </c>
      <c r="H89" s="7">
        <v>1</v>
      </c>
      <c r="I89" s="7">
        <v>363</v>
      </c>
      <c r="J89" s="7">
        <v>13.22</v>
      </c>
      <c r="K89" s="7">
        <v>376.22</v>
      </c>
      <c r="L89" s="59">
        <f t="shared" si="8"/>
        <v>376.22</v>
      </c>
    </row>
    <row r="90" spans="2:12" ht="51">
      <c r="B90" s="172"/>
      <c r="C90" s="173" t="s">
        <v>482</v>
      </c>
      <c r="D90" s="174">
        <v>300105</v>
      </c>
      <c r="E90" s="174" t="s">
        <v>835</v>
      </c>
      <c r="F90" s="181" t="s">
        <v>483</v>
      </c>
      <c r="G90" s="143" t="s">
        <v>8</v>
      </c>
      <c r="H90" s="7">
        <v>1</v>
      </c>
      <c r="I90" s="7">
        <v>207.3</v>
      </c>
      <c r="J90" s="7">
        <v>7.93</v>
      </c>
      <c r="K90" s="7">
        <v>215.23</v>
      </c>
      <c r="L90" s="59">
        <f t="shared" si="8"/>
        <v>215.23</v>
      </c>
    </row>
    <row r="91" spans="2:12" ht="25.5">
      <c r="B91" s="172"/>
      <c r="C91" s="173" t="s">
        <v>484</v>
      </c>
      <c r="D91" s="174">
        <v>300105</v>
      </c>
      <c r="E91" s="174" t="s">
        <v>835</v>
      </c>
      <c r="F91" s="181" t="s">
        <v>180</v>
      </c>
      <c r="G91" s="143" t="s">
        <v>8</v>
      </c>
      <c r="H91" s="7">
        <v>2</v>
      </c>
      <c r="I91" s="7">
        <v>207.3</v>
      </c>
      <c r="J91" s="7">
        <v>7.93</v>
      </c>
      <c r="K91" s="7">
        <v>215.23</v>
      </c>
      <c r="L91" s="59">
        <f t="shared" si="8"/>
        <v>430.46</v>
      </c>
    </row>
    <row r="92" spans="2:12" ht="38.25">
      <c r="B92" s="172"/>
      <c r="C92" s="173" t="s">
        <v>485</v>
      </c>
      <c r="D92" s="174">
        <v>300109</v>
      </c>
      <c r="E92" s="174" t="s">
        <v>835</v>
      </c>
      <c r="F92" s="181" t="s">
        <v>486</v>
      </c>
      <c r="G92" s="143" t="s">
        <v>8</v>
      </c>
      <c r="H92" s="7">
        <v>1</v>
      </c>
      <c r="I92" s="7">
        <v>218.38</v>
      </c>
      <c r="J92" s="7">
        <v>7.93</v>
      </c>
      <c r="K92" s="7">
        <v>226.31</v>
      </c>
      <c r="L92" s="59">
        <f>K92*H92</f>
        <v>226.31</v>
      </c>
    </row>
    <row r="93" spans="2:12" ht="25.5">
      <c r="B93" s="172"/>
      <c r="C93" s="173" t="s">
        <v>487</v>
      </c>
      <c r="D93" s="174">
        <v>300105</v>
      </c>
      <c r="E93" s="174" t="s">
        <v>835</v>
      </c>
      <c r="F93" s="181" t="s">
        <v>488</v>
      </c>
      <c r="G93" s="143" t="s">
        <v>8</v>
      </c>
      <c r="H93" s="7">
        <v>1</v>
      </c>
      <c r="I93" s="7">
        <v>207.3</v>
      </c>
      <c r="J93" s="7">
        <v>7.93</v>
      </c>
      <c r="K93" s="7">
        <v>215.23</v>
      </c>
      <c r="L93" s="59">
        <f>K93*H93</f>
        <v>215.23</v>
      </c>
    </row>
    <row r="94" spans="2:12" ht="38.25">
      <c r="B94" s="172"/>
      <c r="C94" s="173" t="s">
        <v>489</v>
      </c>
      <c r="D94" s="174">
        <v>300105</v>
      </c>
      <c r="E94" s="174" t="s">
        <v>835</v>
      </c>
      <c r="F94" s="181" t="s">
        <v>143</v>
      </c>
      <c r="G94" s="143" t="s">
        <v>8</v>
      </c>
      <c r="H94" s="7">
        <v>1</v>
      </c>
      <c r="I94" s="7">
        <v>207.3</v>
      </c>
      <c r="J94" s="7">
        <v>7.93</v>
      </c>
      <c r="K94" s="7">
        <v>215.23</v>
      </c>
      <c r="L94" s="59">
        <f t="shared" si="8"/>
        <v>215.23</v>
      </c>
    </row>
    <row r="95" spans="2:12" ht="38.25">
      <c r="B95" s="172"/>
      <c r="C95" s="173" t="s">
        <v>490</v>
      </c>
      <c r="D95" s="174">
        <v>300802</v>
      </c>
      <c r="E95" s="174" t="s">
        <v>835</v>
      </c>
      <c r="F95" s="181" t="s">
        <v>144</v>
      </c>
      <c r="G95" s="143" t="s">
        <v>3</v>
      </c>
      <c r="H95" s="7">
        <v>0.36</v>
      </c>
      <c r="I95" s="7">
        <v>560.58000000000004</v>
      </c>
      <c r="J95" s="7">
        <v>1.74</v>
      </c>
      <c r="K95" s="7">
        <v>562.32000000000005</v>
      </c>
      <c r="L95" s="59">
        <f>K95*H95</f>
        <v>202.43520000000001</v>
      </c>
    </row>
    <row r="96" spans="2:12" ht="38.25">
      <c r="B96" s="172"/>
      <c r="C96" s="173" t="s">
        <v>491</v>
      </c>
      <c r="D96" s="174">
        <v>300803</v>
      </c>
      <c r="E96" s="174" t="s">
        <v>835</v>
      </c>
      <c r="F96" s="181" t="s">
        <v>492</v>
      </c>
      <c r="G96" s="143" t="s">
        <v>8</v>
      </c>
      <c r="H96" s="7">
        <v>1</v>
      </c>
      <c r="I96" s="7">
        <v>704.38</v>
      </c>
      <c r="J96" s="7">
        <v>2.99</v>
      </c>
      <c r="K96" s="7">
        <v>707.37</v>
      </c>
      <c r="L96" s="59">
        <f t="shared" si="8"/>
        <v>707.37</v>
      </c>
    </row>
    <row r="97" spans="2:12">
      <c r="B97" s="177"/>
      <c r="C97" s="178"/>
      <c r="D97" s="179"/>
      <c r="E97" s="179"/>
      <c r="F97" s="180"/>
      <c r="G97" s="156"/>
      <c r="H97" s="9"/>
      <c r="I97" s="9"/>
      <c r="J97" s="9"/>
      <c r="K97" s="9"/>
      <c r="L97" s="60"/>
    </row>
    <row r="98" spans="2:12">
      <c r="B98" s="99">
        <v>4</v>
      </c>
      <c r="C98" s="8"/>
      <c r="D98" s="154"/>
      <c r="E98" s="159"/>
      <c r="F98" s="155" t="s">
        <v>198</v>
      </c>
      <c r="G98" s="156"/>
      <c r="H98" s="9"/>
      <c r="I98" s="9"/>
      <c r="J98" s="9"/>
      <c r="K98" s="157"/>
      <c r="L98" s="60"/>
    </row>
    <row r="99" spans="2:12" ht="38.25">
      <c r="B99" s="172"/>
      <c r="C99" s="173" t="s">
        <v>29</v>
      </c>
      <c r="D99" s="174"/>
      <c r="E99" s="174"/>
      <c r="F99" s="175" t="s">
        <v>493</v>
      </c>
      <c r="G99" s="143"/>
      <c r="H99" s="7"/>
      <c r="I99" s="7"/>
      <c r="J99" s="7"/>
      <c r="K99" s="7"/>
      <c r="L99" s="59"/>
    </row>
    <row r="100" spans="2:12">
      <c r="B100" s="172"/>
      <c r="C100" s="173" t="s">
        <v>36</v>
      </c>
      <c r="D100" s="174"/>
      <c r="E100" s="174"/>
      <c r="F100" s="175" t="s">
        <v>199</v>
      </c>
      <c r="G100" s="143"/>
      <c r="H100" s="7"/>
      <c r="I100" s="7"/>
      <c r="J100" s="7"/>
      <c r="K100" s="7"/>
      <c r="L100" s="59"/>
    </row>
    <row r="101" spans="2:12">
      <c r="B101" s="172"/>
      <c r="C101" s="173"/>
      <c r="D101" s="174"/>
      <c r="E101" s="174"/>
      <c r="F101" s="175" t="s">
        <v>494</v>
      </c>
      <c r="G101" s="143"/>
      <c r="H101" s="7"/>
      <c r="I101" s="7"/>
      <c r="J101" s="7"/>
      <c r="K101" s="7"/>
      <c r="L101" s="59"/>
    </row>
    <row r="102" spans="2:12">
      <c r="B102" s="172"/>
      <c r="C102" s="173" t="s">
        <v>69</v>
      </c>
      <c r="D102" s="174" t="s">
        <v>495</v>
      </c>
      <c r="E102" s="174" t="s">
        <v>834</v>
      </c>
      <c r="F102" s="175" t="s">
        <v>496</v>
      </c>
      <c r="G102" s="143" t="s">
        <v>3</v>
      </c>
      <c r="H102" s="7">
        <f>SUM(H103:H118)</f>
        <v>21.450000000000003</v>
      </c>
      <c r="I102" s="7"/>
      <c r="J102" s="7"/>
      <c r="K102" s="7">
        <v>25.54</v>
      </c>
      <c r="L102" s="59">
        <f t="shared" ref="L102:L111" si="9">K102*H102</f>
        <v>547.83300000000008</v>
      </c>
    </row>
    <row r="103" spans="2:12">
      <c r="B103" s="172"/>
      <c r="C103" s="173" t="s">
        <v>70</v>
      </c>
      <c r="D103" s="174" t="s">
        <v>336</v>
      </c>
      <c r="E103" s="174" t="s">
        <v>834</v>
      </c>
      <c r="F103" s="175" t="s">
        <v>497</v>
      </c>
      <c r="G103" s="143" t="s">
        <v>3</v>
      </c>
      <c r="H103" s="7">
        <v>0.79</v>
      </c>
      <c r="I103" s="7"/>
      <c r="J103" s="7"/>
      <c r="K103" s="7">
        <v>225</v>
      </c>
      <c r="L103" s="59">
        <f t="shared" si="9"/>
        <v>177.75</v>
      </c>
    </row>
    <row r="104" spans="2:12">
      <c r="B104" s="172"/>
      <c r="C104" s="173" t="s">
        <v>498</v>
      </c>
      <c r="D104" s="174" t="s">
        <v>336</v>
      </c>
      <c r="E104" s="174" t="s">
        <v>834</v>
      </c>
      <c r="F104" s="175" t="s">
        <v>499</v>
      </c>
      <c r="G104" s="143" t="s">
        <v>3</v>
      </c>
      <c r="H104" s="7">
        <v>0.42</v>
      </c>
      <c r="I104" s="7"/>
      <c r="J104" s="7"/>
      <c r="K104" s="7">
        <v>225</v>
      </c>
      <c r="L104" s="59">
        <f t="shared" si="9"/>
        <v>94.5</v>
      </c>
    </row>
    <row r="105" spans="2:12">
      <c r="B105" s="172"/>
      <c r="C105" s="173" t="s">
        <v>500</v>
      </c>
      <c r="D105" s="174" t="s">
        <v>336</v>
      </c>
      <c r="E105" s="174" t="s">
        <v>834</v>
      </c>
      <c r="F105" s="175" t="s">
        <v>501</v>
      </c>
      <c r="G105" s="143" t="s">
        <v>3</v>
      </c>
      <c r="H105" s="7">
        <v>0.54</v>
      </c>
      <c r="I105" s="7"/>
      <c r="J105" s="7"/>
      <c r="K105" s="7">
        <v>225</v>
      </c>
      <c r="L105" s="59">
        <f t="shared" si="9"/>
        <v>121.50000000000001</v>
      </c>
    </row>
    <row r="106" spans="2:12">
      <c r="B106" s="172"/>
      <c r="C106" s="173" t="s">
        <v>502</v>
      </c>
      <c r="D106" s="174" t="s">
        <v>336</v>
      </c>
      <c r="E106" s="174" t="s">
        <v>834</v>
      </c>
      <c r="F106" s="175" t="s">
        <v>503</v>
      </c>
      <c r="G106" s="143" t="s">
        <v>3</v>
      </c>
      <c r="H106" s="7">
        <v>0.38</v>
      </c>
      <c r="I106" s="7"/>
      <c r="J106" s="7"/>
      <c r="K106" s="7">
        <v>225</v>
      </c>
      <c r="L106" s="59">
        <f t="shared" si="9"/>
        <v>85.5</v>
      </c>
    </row>
    <row r="107" spans="2:12">
      <c r="B107" s="172"/>
      <c r="C107" s="173" t="s">
        <v>504</v>
      </c>
      <c r="D107" s="174" t="s">
        <v>336</v>
      </c>
      <c r="E107" s="174" t="s">
        <v>834</v>
      </c>
      <c r="F107" s="175" t="s">
        <v>505</v>
      </c>
      <c r="G107" s="143" t="s">
        <v>3</v>
      </c>
      <c r="H107" s="7">
        <v>4</v>
      </c>
      <c r="I107" s="7"/>
      <c r="J107" s="7"/>
      <c r="K107" s="7">
        <v>225</v>
      </c>
      <c r="L107" s="59">
        <f t="shared" si="9"/>
        <v>900</v>
      </c>
    </row>
    <row r="108" spans="2:12">
      <c r="B108" s="172"/>
      <c r="C108" s="173" t="s">
        <v>506</v>
      </c>
      <c r="D108" s="174" t="s">
        <v>336</v>
      </c>
      <c r="E108" s="174" t="s">
        <v>834</v>
      </c>
      <c r="F108" s="175" t="s">
        <v>507</v>
      </c>
      <c r="G108" s="143" t="s">
        <v>3</v>
      </c>
      <c r="H108" s="7">
        <v>2</v>
      </c>
      <c r="I108" s="7"/>
      <c r="J108" s="7"/>
      <c r="K108" s="7">
        <v>225</v>
      </c>
      <c r="L108" s="59">
        <f t="shared" si="9"/>
        <v>450</v>
      </c>
    </row>
    <row r="109" spans="2:12">
      <c r="B109" s="172"/>
      <c r="C109" s="173" t="s">
        <v>508</v>
      </c>
      <c r="D109" s="174" t="s">
        <v>336</v>
      </c>
      <c r="E109" s="174" t="s">
        <v>834</v>
      </c>
      <c r="F109" s="175" t="s">
        <v>509</v>
      </c>
      <c r="G109" s="143" t="s">
        <v>3</v>
      </c>
      <c r="H109" s="7">
        <v>4</v>
      </c>
      <c r="I109" s="7"/>
      <c r="J109" s="7"/>
      <c r="K109" s="7">
        <v>225</v>
      </c>
      <c r="L109" s="59">
        <f t="shared" si="9"/>
        <v>900</v>
      </c>
    </row>
    <row r="110" spans="2:12">
      <c r="B110" s="172"/>
      <c r="C110" s="173" t="s">
        <v>510</v>
      </c>
      <c r="D110" s="174" t="s">
        <v>336</v>
      </c>
      <c r="E110" s="174" t="s">
        <v>834</v>
      </c>
      <c r="F110" s="175" t="s">
        <v>511</v>
      </c>
      <c r="G110" s="143" t="s">
        <v>3</v>
      </c>
      <c r="H110" s="7">
        <v>2</v>
      </c>
      <c r="I110" s="7"/>
      <c r="J110" s="7"/>
      <c r="K110" s="7">
        <v>225</v>
      </c>
      <c r="L110" s="59">
        <f t="shared" si="9"/>
        <v>450</v>
      </c>
    </row>
    <row r="111" spans="2:12">
      <c r="B111" s="172"/>
      <c r="C111" s="173" t="s">
        <v>512</v>
      </c>
      <c r="D111" s="174" t="s">
        <v>336</v>
      </c>
      <c r="E111" s="174" t="s">
        <v>834</v>
      </c>
      <c r="F111" s="175" t="s">
        <v>513</v>
      </c>
      <c r="G111" s="143" t="s">
        <v>3</v>
      </c>
      <c r="H111" s="7">
        <v>1.1299999999999999</v>
      </c>
      <c r="I111" s="7"/>
      <c r="J111" s="7"/>
      <c r="K111" s="7">
        <v>225</v>
      </c>
      <c r="L111" s="59">
        <f t="shared" si="9"/>
        <v>254.24999999999997</v>
      </c>
    </row>
    <row r="112" spans="2:12">
      <c r="B112" s="172"/>
      <c r="C112" s="173"/>
      <c r="D112" s="174"/>
      <c r="E112" s="174"/>
      <c r="F112" s="175"/>
      <c r="G112" s="143"/>
      <c r="H112" s="7"/>
      <c r="I112" s="7"/>
      <c r="J112" s="7"/>
      <c r="K112" s="7"/>
      <c r="L112" s="59"/>
    </row>
    <row r="113" spans="2:12">
      <c r="B113" s="172"/>
      <c r="C113" s="173" t="s">
        <v>41</v>
      </c>
      <c r="D113" s="174"/>
      <c r="E113" s="174"/>
      <c r="F113" s="175" t="s">
        <v>514</v>
      </c>
      <c r="G113" s="143"/>
      <c r="H113" s="7"/>
      <c r="I113" s="7"/>
      <c r="J113" s="7"/>
      <c r="K113" s="7"/>
      <c r="L113" s="59"/>
    </row>
    <row r="114" spans="2:12">
      <c r="B114" s="172"/>
      <c r="C114" s="173" t="s">
        <v>71</v>
      </c>
      <c r="D114" s="174" t="s">
        <v>336</v>
      </c>
      <c r="E114" s="174" t="s">
        <v>834</v>
      </c>
      <c r="F114" s="175" t="s">
        <v>515</v>
      </c>
      <c r="G114" s="143" t="s">
        <v>3</v>
      </c>
      <c r="H114" s="7">
        <v>0.92</v>
      </c>
      <c r="I114" s="7"/>
      <c r="J114" s="7"/>
      <c r="K114" s="7">
        <v>225</v>
      </c>
      <c r="L114" s="59">
        <f>K114*H114</f>
        <v>207</v>
      </c>
    </row>
    <row r="115" spans="2:12">
      <c r="B115" s="172"/>
      <c r="C115" s="173" t="s">
        <v>72</v>
      </c>
      <c r="D115" s="174" t="s">
        <v>336</v>
      </c>
      <c r="E115" s="174" t="s">
        <v>834</v>
      </c>
      <c r="F115" s="175" t="s">
        <v>516</v>
      </c>
      <c r="G115" s="143" t="s">
        <v>3</v>
      </c>
      <c r="H115" s="7">
        <v>0.94</v>
      </c>
      <c r="I115" s="7"/>
      <c r="J115" s="7"/>
      <c r="K115" s="7">
        <v>225</v>
      </c>
      <c r="L115" s="59">
        <f>K115*H115</f>
        <v>211.5</v>
      </c>
    </row>
    <row r="116" spans="2:12">
      <c r="B116" s="172"/>
      <c r="C116" s="173" t="s">
        <v>73</v>
      </c>
      <c r="D116" s="174" t="s">
        <v>336</v>
      </c>
      <c r="E116" s="174" t="s">
        <v>834</v>
      </c>
      <c r="F116" s="175" t="s">
        <v>517</v>
      </c>
      <c r="G116" s="143" t="s">
        <v>3</v>
      </c>
      <c r="H116" s="7">
        <v>0.99</v>
      </c>
      <c r="I116" s="7"/>
      <c r="J116" s="7"/>
      <c r="K116" s="7">
        <v>225</v>
      </c>
      <c r="L116" s="59">
        <f>K116*H116</f>
        <v>222.75</v>
      </c>
    </row>
    <row r="117" spans="2:12">
      <c r="B117" s="172"/>
      <c r="C117" s="173" t="s">
        <v>138</v>
      </c>
      <c r="D117" s="174" t="s">
        <v>336</v>
      </c>
      <c r="E117" s="174" t="s">
        <v>834</v>
      </c>
      <c r="F117" s="175" t="s">
        <v>518</v>
      </c>
      <c r="G117" s="143" t="s">
        <v>3</v>
      </c>
      <c r="H117" s="7">
        <v>0.51</v>
      </c>
      <c r="I117" s="7"/>
      <c r="J117" s="7"/>
      <c r="K117" s="7">
        <v>225</v>
      </c>
      <c r="L117" s="59">
        <f>K117*H117</f>
        <v>114.75</v>
      </c>
    </row>
    <row r="118" spans="2:12">
      <c r="B118" s="172"/>
      <c r="C118" s="173" t="s">
        <v>519</v>
      </c>
      <c r="D118" s="174" t="s">
        <v>336</v>
      </c>
      <c r="E118" s="174" t="s">
        <v>834</v>
      </c>
      <c r="F118" s="175" t="s">
        <v>520</v>
      </c>
      <c r="G118" s="143" t="s">
        <v>3</v>
      </c>
      <c r="H118" s="7">
        <v>2.83</v>
      </c>
      <c r="I118" s="7"/>
      <c r="J118" s="7"/>
      <c r="K118" s="7">
        <v>225</v>
      </c>
      <c r="L118" s="59">
        <f>K118*H118</f>
        <v>636.75</v>
      </c>
    </row>
    <row r="119" spans="2:12">
      <c r="B119" s="172"/>
      <c r="C119" s="173"/>
      <c r="D119" s="174"/>
      <c r="E119" s="174"/>
      <c r="F119" s="175"/>
      <c r="G119" s="143"/>
      <c r="H119" s="7"/>
      <c r="I119" s="7"/>
      <c r="J119" s="7"/>
      <c r="K119" s="7"/>
      <c r="L119" s="59"/>
    </row>
    <row r="120" spans="2:12">
      <c r="B120" s="172"/>
      <c r="C120" s="173" t="s">
        <v>42</v>
      </c>
      <c r="D120" s="174"/>
      <c r="E120" s="174"/>
      <c r="F120" s="175" t="s">
        <v>203</v>
      </c>
      <c r="G120" s="143"/>
      <c r="H120" s="7"/>
      <c r="I120" s="7"/>
      <c r="J120" s="7"/>
      <c r="K120" s="7"/>
      <c r="L120" s="59"/>
    </row>
    <row r="121" spans="2:12" ht="25.5">
      <c r="B121" s="172"/>
      <c r="C121" s="173"/>
      <c r="D121" s="174" t="s">
        <v>521</v>
      </c>
      <c r="E121" s="174" t="s">
        <v>834</v>
      </c>
      <c r="F121" s="175" t="s">
        <v>522</v>
      </c>
      <c r="G121" s="143" t="s">
        <v>3</v>
      </c>
      <c r="H121" s="7">
        <v>40</v>
      </c>
      <c r="I121" s="7"/>
      <c r="J121" s="7"/>
      <c r="K121" s="7">
        <v>3.59</v>
      </c>
      <c r="L121" s="59">
        <f t="shared" ref="L121:L129" si="10">K121*H121</f>
        <v>143.6</v>
      </c>
    </row>
    <row r="122" spans="2:12" ht="51">
      <c r="B122" s="172"/>
      <c r="C122" s="173" t="s">
        <v>74</v>
      </c>
      <c r="D122" s="174">
        <v>230804</v>
      </c>
      <c r="E122" s="174" t="s">
        <v>834</v>
      </c>
      <c r="F122" s="175" t="s">
        <v>523</v>
      </c>
      <c r="G122" s="143" t="s">
        <v>3</v>
      </c>
      <c r="H122" s="7">
        <v>1.2</v>
      </c>
      <c r="I122" s="7"/>
      <c r="J122" s="7"/>
      <c r="K122" s="7">
        <v>1180.5</v>
      </c>
      <c r="L122" s="59">
        <f t="shared" si="10"/>
        <v>1416.6</v>
      </c>
    </row>
    <row r="123" spans="2:12" ht="51">
      <c r="B123" s="172"/>
      <c r="C123" s="173" t="s">
        <v>524</v>
      </c>
      <c r="D123" s="174">
        <v>230804</v>
      </c>
      <c r="E123" s="174" t="s">
        <v>834</v>
      </c>
      <c r="F123" s="175" t="s">
        <v>525</v>
      </c>
      <c r="G123" s="143" t="s">
        <v>3</v>
      </c>
      <c r="H123" s="7">
        <v>0.75</v>
      </c>
      <c r="I123" s="7"/>
      <c r="J123" s="7"/>
      <c r="K123" s="7">
        <v>1180.5</v>
      </c>
      <c r="L123" s="59">
        <f t="shared" si="10"/>
        <v>885.375</v>
      </c>
    </row>
    <row r="124" spans="2:12" ht="51">
      <c r="B124" s="172"/>
      <c r="C124" s="173" t="s">
        <v>75</v>
      </c>
      <c r="D124" s="174">
        <v>230804</v>
      </c>
      <c r="E124" s="174" t="s">
        <v>834</v>
      </c>
      <c r="F124" s="175" t="s">
        <v>526</v>
      </c>
      <c r="G124" s="143" t="s">
        <v>3</v>
      </c>
      <c r="H124" s="7">
        <v>0.38</v>
      </c>
      <c r="I124" s="7"/>
      <c r="J124" s="7"/>
      <c r="K124" s="7">
        <v>1180.5</v>
      </c>
      <c r="L124" s="59">
        <f t="shared" si="10"/>
        <v>448.59000000000003</v>
      </c>
    </row>
    <row r="125" spans="2:12" ht="51">
      <c r="B125" s="172"/>
      <c r="C125" s="173" t="s">
        <v>76</v>
      </c>
      <c r="D125" s="174">
        <v>230804</v>
      </c>
      <c r="E125" s="174" t="s">
        <v>834</v>
      </c>
      <c r="F125" s="175" t="s">
        <v>527</v>
      </c>
      <c r="G125" s="143" t="s">
        <v>3</v>
      </c>
      <c r="H125" s="7">
        <v>0.64</v>
      </c>
      <c r="I125" s="7"/>
      <c r="J125" s="7"/>
      <c r="K125" s="7">
        <v>1180.5</v>
      </c>
      <c r="L125" s="59">
        <f t="shared" si="10"/>
        <v>755.52</v>
      </c>
    </row>
    <row r="126" spans="2:12" ht="51">
      <c r="B126" s="172"/>
      <c r="C126" s="173" t="s">
        <v>79</v>
      </c>
      <c r="D126" s="174">
        <v>230804</v>
      </c>
      <c r="E126" s="174" t="s">
        <v>834</v>
      </c>
      <c r="F126" s="175" t="s">
        <v>528</v>
      </c>
      <c r="G126" s="143" t="s">
        <v>3</v>
      </c>
      <c r="H126" s="7">
        <v>0.6</v>
      </c>
      <c r="I126" s="7"/>
      <c r="J126" s="7"/>
      <c r="K126" s="7">
        <v>1180.5</v>
      </c>
      <c r="L126" s="59">
        <f t="shared" si="10"/>
        <v>708.3</v>
      </c>
    </row>
    <row r="127" spans="2:12" ht="51">
      <c r="B127" s="172"/>
      <c r="C127" s="173" t="s">
        <v>81</v>
      </c>
      <c r="D127" s="174">
        <v>230804</v>
      </c>
      <c r="E127" s="174" t="s">
        <v>834</v>
      </c>
      <c r="F127" s="175" t="s">
        <v>529</v>
      </c>
      <c r="G127" s="143" t="s">
        <v>3</v>
      </c>
      <c r="H127" s="7">
        <v>0.53</v>
      </c>
      <c r="I127" s="7"/>
      <c r="J127" s="7"/>
      <c r="K127" s="7">
        <v>1180.5</v>
      </c>
      <c r="L127" s="59">
        <f t="shared" si="10"/>
        <v>625.66500000000008</v>
      </c>
    </row>
    <row r="128" spans="2:12" ht="51">
      <c r="B128" s="172"/>
      <c r="C128" s="173" t="s">
        <v>105</v>
      </c>
      <c r="D128" s="174">
        <v>230804</v>
      </c>
      <c r="E128" s="174" t="s">
        <v>834</v>
      </c>
      <c r="F128" s="175" t="s">
        <v>530</v>
      </c>
      <c r="G128" s="143" t="s">
        <v>3</v>
      </c>
      <c r="H128" s="7">
        <v>0.23</v>
      </c>
      <c r="I128" s="7"/>
      <c r="J128" s="7"/>
      <c r="K128" s="7">
        <v>1180.5</v>
      </c>
      <c r="L128" s="59">
        <f t="shared" si="10"/>
        <v>271.51499999999999</v>
      </c>
    </row>
    <row r="129" spans="2:12" ht="51">
      <c r="B129" s="172"/>
      <c r="C129" s="173" t="s">
        <v>106</v>
      </c>
      <c r="D129" s="174">
        <v>230804</v>
      </c>
      <c r="E129" s="174" t="s">
        <v>834</v>
      </c>
      <c r="F129" s="175" t="s">
        <v>531</v>
      </c>
      <c r="G129" s="143" t="s">
        <v>3</v>
      </c>
      <c r="H129" s="7">
        <v>0.47</v>
      </c>
      <c r="I129" s="7"/>
      <c r="J129" s="7"/>
      <c r="K129" s="7">
        <v>1180.5</v>
      </c>
      <c r="L129" s="59">
        <f t="shared" si="10"/>
        <v>554.83499999999992</v>
      </c>
    </row>
    <row r="130" spans="2:12">
      <c r="B130" s="177"/>
      <c r="C130" s="178"/>
      <c r="D130" s="179"/>
      <c r="E130" s="179"/>
      <c r="F130" s="180"/>
      <c r="G130" s="156"/>
      <c r="H130" s="9"/>
      <c r="I130" s="9"/>
      <c r="J130" s="9"/>
      <c r="K130" s="9"/>
      <c r="L130" s="60"/>
    </row>
    <row r="131" spans="2:12">
      <c r="B131" s="99">
        <v>5</v>
      </c>
      <c r="C131" s="8"/>
      <c r="D131" s="154"/>
      <c r="E131" s="159"/>
      <c r="F131" s="155" t="s">
        <v>16</v>
      </c>
      <c r="G131" s="156"/>
      <c r="H131" s="9"/>
      <c r="I131" s="9"/>
      <c r="J131" s="9"/>
      <c r="K131" s="157"/>
      <c r="L131" s="60"/>
    </row>
    <row r="132" spans="2:12">
      <c r="B132" s="172"/>
      <c r="C132" s="173" t="s">
        <v>6</v>
      </c>
      <c r="D132" s="174">
        <v>160202</v>
      </c>
      <c r="E132" s="174" t="s">
        <v>834</v>
      </c>
      <c r="F132" s="175" t="s">
        <v>532</v>
      </c>
      <c r="G132" s="143" t="s">
        <v>3</v>
      </c>
      <c r="H132" s="7">
        <v>60</v>
      </c>
      <c r="I132" s="7">
        <v>26.56</v>
      </c>
      <c r="J132" s="7">
        <v>18.64</v>
      </c>
      <c r="K132" s="7">
        <v>45.2</v>
      </c>
      <c r="L132" s="59">
        <f>K132*H132</f>
        <v>2712</v>
      </c>
    </row>
    <row r="133" spans="2:12">
      <c r="B133" s="172"/>
      <c r="C133" s="173" t="s">
        <v>7</v>
      </c>
      <c r="D133" s="174" t="s">
        <v>533</v>
      </c>
      <c r="E133" s="174" t="s">
        <v>834</v>
      </c>
      <c r="F133" s="175" t="s">
        <v>534</v>
      </c>
      <c r="G133" s="143" t="s">
        <v>9</v>
      </c>
      <c r="H133" s="7">
        <v>100</v>
      </c>
      <c r="I133" s="7">
        <v>0.46</v>
      </c>
      <c r="J133" s="7">
        <v>8.4600000000000009</v>
      </c>
      <c r="K133" s="7">
        <v>8.92</v>
      </c>
      <c r="L133" s="59">
        <f>K133*H133</f>
        <v>892</v>
      </c>
    </row>
    <row r="134" spans="2:12">
      <c r="B134" s="177"/>
      <c r="C134" s="178"/>
      <c r="D134" s="179"/>
      <c r="E134" s="179"/>
      <c r="F134" s="180"/>
      <c r="G134" s="156"/>
      <c r="H134" s="9"/>
      <c r="I134" s="9"/>
      <c r="J134" s="9"/>
      <c r="K134" s="9"/>
      <c r="L134" s="60"/>
    </row>
    <row r="135" spans="2:12" ht="51">
      <c r="B135" s="99">
        <v>6</v>
      </c>
      <c r="C135" s="8"/>
      <c r="D135" s="154"/>
      <c r="E135" s="159"/>
      <c r="F135" s="155" t="s">
        <v>535</v>
      </c>
      <c r="G135" s="156"/>
      <c r="H135" s="9"/>
      <c r="I135" s="9"/>
      <c r="J135" s="9"/>
      <c r="K135" s="157"/>
      <c r="L135" s="60"/>
    </row>
    <row r="136" spans="2:12" ht="51">
      <c r="B136" s="172"/>
      <c r="C136" s="173" t="s">
        <v>11</v>
      </c>
      <c r="D136" s="174"/>
      <c r="E136" s="174"/>
      <c r="F136" s="175" t="s">
        <v>536</v>
      </c>
      <c r="G136" s="143"/>
      <c r="H136" s="7"/>
      <c r="I136" s="7"/>
      <c r="J136" s="7"/>
      <c r="K136" s="7"/>
      <c r="L136" s="59"/>
    </row>
    <row r="137" spans="2:12" ht="25.5">
      <c r="B137" s="172"/>
      <c r="C137" s="173" t="s">
        <v>537</v>
      </c>
      <c r="D137" s="174" t="s">
        <v>336</v>
      </c>
      <c r="E137" s="174" t="s">
        <v>834</v>
      </c>
      <c r="F137" s="175" t="s">
        <v>538</v>
      </c>
      <c r="G137" s="143" t="s">
        <v>8</v>
      </c>
      <c r="H137" s="7">
        <v>24</v>
      </c>
      <c r="I137" s="7"/>
      <c r="J137" s="7"/>
      <c r="K137" s="7">
        <v>150</v>
      </c>
      <c r="L137" s="59">
        <f>K137*H137</f>
        <v>3600</v>
      </c>
    </row>
    <row r="138" spans="2:12" ht="38.25">
      <c r="B138" s="172"/>
      <c r="C138" s="173" t="s">
        <v>539</v>
      </c>
      <c r="D138" s="174"/>
      <c r="E138" s="174"/>
      <c r="F138" s="175" t="s">
        <v>540</v>
      </c>
      <c r="G138" s="143"/>
      <c r="H138" s="7"/>
      <c r="I138" s="7"/>
      <c r="J138" s="7"/>
      <c r="K138" s="7"/>
      <c r="L138" s="59"/>
    </row>
    <row r="139" spans="2:12" ht="51">
      <c r="B139" s="172"/>
      <c r="C139" s="173" t="s">
        <v>541</v>
      </c>
      <c r="D139" s="174" t="s">
        <v>336</v>
      </c>
      <c r="E139" s="174" t="s">
        <v>835</v>
      </c>
      <c r="F139" s="175" t="s">
        <v>542</v>
      </c>
      <c r="G139" s="143" t="s">
        <v>8</v>
      </c>
      <c r="H139" s="7">
        <v>18</v>
      </c>
      <c r="I139" s="7"/>
      <c r="J139" s="7"/>
      <c r="K139" s="7">
        <v>199.97</v>
      </c>
      <c r="L139" s="59">
        <f>K139*H139</f>
        <v>3599.46</v>
      </c>
    </row>
    <row r="140" spans="2:12" ht="25.5">
      <c r="B140" s="172"/>
      <c r="C140" s="173" t="s">
        <v>543</v>
      </c>
      <c r="D140" s="174" t="s">
        <v>336</v>
      </c>
      <c r="E140" s="174" t="s">
        <v>835</v>
      </c>
      <c r="F140" s="175" t="s">
        <v>544</v>
      </c>
      <c r="G140" s="143" t="s">
        <v>8</v>
      </c>
      <c r="H140" s="7">
        <v>6</v>
      </c>
      <c r="I140" s="7"/>
      <c r="J140" s="7"/>
      <c r="K140" s="7">
        <v>89.28</v>
      </c>
      <c r="L140" s="59">
        <f>K140*H140</f>
        <v>535.68000000000006</v>
      </c>
    </row>
    <row r="141" spans="2:12">
      <c r="B141" s="172"/>
      <c r="C141" s="173"/>
      <c r="D141" s="174"/>
      <c r="E141" s="174"/>
      <c r="F141" s="175"/>
      <c r="G141" s="143"/>
      <c r="H141" s="7"/>
      <c r="I141" s="7"/>
      <c r="J141" s="7"/>
      <c r="K141" s="7"/>
      <c r="L141" s="59"/>
    </row>
    <row r="142" spans="2:12" ht="38.25">
      <c r="B142" s="100"/>
      <c r="C142" s="6" t="s">
        <v>545</v>
      </c>
      <c r="D142" s="158">
        <v>240320</v>
      </c>
      <c r="E142" s="158" t="s">
        <v>835</v>
      </c>
      <c r="F142" s="5" t="s">
        <v>546</v>
      </c>
      <c r="G142" s="143" t="s">
        <v>3</v>
      </c>
      <c r="H142" s="7">
        <v>10.8</v>
      </c>
      <c r="I142" s="7">
        <v>339.04</v>
      </c>
      <c r="J142" s="7">
        <v>8.73</v>
      </c>
      <c r="K142" s="7">
        <v>347.77</v>
      </c>
      <c r="L142" s="59">
        <f>K142*H142</f>
        <v>3755.9160000000002</v>
      </c>
    </row>
    <row r="143" spans="2:12">
      <c r="B143" s="177"/>
      <c r="C143" s="178"/>
      <c r="D143" s="179"/>
      <c r="E143" s="179"/>
      <c r="F143" s="180"/>
      <c r="G143" s="156"/>
      <c r="H143" s="9"/>
      <c r="I143" s="9"/>
      <c r="J143" s="9"/>
      <c r="K143" s="9"/>
      <c r="L143" s="60"/>
    </row>
    <row r="144" spans="2:12">
      <c r="B144" s="99">
        <v>7</v>
      </c>
      <c r="C144" s="8"/>
      <c r="D144" s="154"/>
      <c r="E144" s="159"/>
      <c r="F144" s="155" t="s">
        <v>18</v>
      </c>
      <c r="G144" s="156"/>
      <c r="H144" s="9"/>
      <c r="I144" s="9"/>
      <c r="J144" s="9"/>
      <c r="K144" s="157"/>
      <c r="L144" s="60"/>
    </row>
    <row r="145" spans="2:12">
      <c r="B145" s="172"/>
      <c r="C145" s="173"/>
      <c r="D145" s="174"/>
      <c r="E145" s="174"/>
      <c r="F145" s="175"/>
      <c r="G145" s="143"/>
      <c r="H145" s="7"/>
      <c r="I145" s="7"/>
      <c r="J145" s="7"/>
      <c r="K145" s="7"/>
      <c r="L145" s="59"/>
    </row>
    <row r="146" spans="2:12" ht="25.5">
      <c r="B146" s="172"/>
      <c r="C146" s="173" t="s">
        <v>12</v>
      </c>
      <c r="D146" s="174">
        <v>31010</v>
      </c>
      <c r="E146" s="174" t="s">
        <v>835</v>
      </c>
      <c r="F146" s="175" t="s">
        <v>547</v>
      </c>
      <c r="G146" s="143" t="s">
        <v>3</v>
      </c>
      <c r="H146" s="7">
        <v>313</v>
      </c>
      <c r="I146" s="7">
        <v>1.87</v>
      </c>
      <c r="J146" s="7">
        <v>5.99</v>
      </c>
      <c r="K146" s="7">
        <v>7.86</v>
      </c>
      <c r="L146" s="59">
        <f>K146*H146</f>
        <v>2460.1800000000003</v>
      </c>
    </row>
    <row r="147" spans="2:12">
      <c r="B147" s="172"/>
      <c r="C147" s="173"/>
      <c r="D147" s="174"/>
      <c r="E147" s="174"/>
      <c r="F147" s="175"/>
      <c r="G147" s="143"/>
      <c r="H147" s="7"/>
      <c r="I147" s="7"/>
      <c r="J147" s="7"/>
      <c r="K147" s="7"/>
      <c r="L147" s="59"/>
    </row>
    <row r="148" spans="2:12" ht="25.5">
      <c r="B148" s="172"/>
      <c r="C148" s="173" t="s">
        <v>13</v>
      </c>
      <c r="D148" s="174">
        <v>330106</v>
      </c>
      <c r="E148" s="174" t="s">
        <v>835</v>
      </c>
      <c r="F148" s="175" t="s">
        <v>263</v>
      </c>
      <c r="G148" s="143" t="s">
        <v>3</v>
      </c>
      <c r="H148" s="7">
        <v>90</v>
      </c>
      <c r="I148" s="7">
        <v>3.14</v>
      </c>
      <c r="J148" s="7">
        <v>4.49</v>
      </c>
      <c r="K148" s="7">
        <v>7.63</v>
      </c>
      <c r="L148" s="59">
        <f>K148*H148</f>
        <v>686.7</v>
      </c>
    </row>
    <row r="149" spans="2:12">
      <c r="B149" s="172"/>
      <c r="C149" s="173"/>
      <c r="D149" s="174"/>
      <c r="E149" s="174"/>
      <c r="F149" s="175"/>
      <c r="G149" s="143"/>
      <c r="H149" s="7"/>
      <c r="I149" s="7"/>
      <c r="J149" s="7"/>
      <c r="K149" s="7"/>
      <c r="L149" s="59"/>
    </row>
    <row r="150" spans="2:12" ht="38.25">
      <c r="B150" s="172"/>
      <c r="C150" s="173" t="s">
        <v>406</v>
      </c>
      <c r="D150" s="174"/>
      <c r="E150" s="174"/>
      <c r="F150" s="5" t="s">
        <v>548</v>
      </c>
      <c r="G150" s="143"/>
      <c r="H150" s="7"/>
      <c r="I150" s="7"/>
      <c r="J150" s="7"/>
      <c r="K150" s="7"/>
      <c r="L150" s="59"/>
    </row>
    <row r="151" spans="2:12" ht="25.5">
      <c r="B151" s="172"/>
      <c r="C151" s="173" t="s">
        <v>549</v>
      </c>
      <c r="D151" s="174">
        <v>330501</v>
      </c>
      <c r="E151" s="174" t="s">
        <v>835</v>
      </c>
      <c r="F151" s="175" t="s">
        <v>550</v>
      </c>
      <c r="G151" s="143" t="s">
        <v>3</v>
      </c>
      <c r="H151" s="7">
        <v>249</v>
      </c>
      <c r="I151" s="7">
        <v>3.97</v>
      </c>
      <c r="J151" s="7">
        <v>8.2799999999999994</v>
      </c>
      <c r="K151" s="7">
        <v>12.25</v>
      </c>
      <c r="L151" s="59">
        <f>K151*H151</f>
        <v>3050.25</v>
      </c>
    </row>
    <row r="152" spans="2:12" ht="25.5">
      <c r="B152" s="172"/>
      <c r="C152" s="173" t="s">
        <v>551</v>
      </c>
      <c r="D152" s="174">
        <v>330502</v>
      </c>
      <c r="E152" s="174" t="s">
        <v>835</v>
      </c>
      <c r="F152" s="175" t="s">
        <v>552</v>
      </c>
      <c r="G152" s="143" t="s">
        <v>3</v>
      </c>
      <c r="H152" s="7">
        <v>115</v>
      </c>
      <c r="I152" s="7">
        <v>9.16</v>
      </c>
      <c r="J152" s="7">
        <v>12.07</v>
      </c>
      <c r="K152" s="7">
        <v>21.23</v>
      </c>
      <c r="L152" s="59">
        <f>K152*H152</f>
        <v>2441.4500000000003</v>
      </c>
    </row>
    <row r="153" spans="2:12">
      <c r="B153" s="172"/>
      <c r="C153" s="173" t="s">
        <v>553</v>
      </c>
      <c r="D153" s="174">
        <v>330502</v>
      </c>
      <c r="E153" s="174" t="s">
        <v>835</v>
      </c>
      <c r="F153" s="175" t="s">
        <v>554</v>
      </c>
      <c r="G153" s="143" t="s">
        <v>3</v>
      </c>
      <c r="H153" s="7">
        <v>313</v>
      </c>
      <c r="I153" s="7">
        <v>9.16</v>
      </c>
      <c r="J153" s="7">
        <v>12.07</v>
      </c>
      <c r="K153" s="7">
        <v>21.23</v>
      </c>
      <c r="L153" s="59">
        <f>K153*H153</f>
        <v>6644.99</v>
      </c>
    </row>
    <row r="154" spans="2:12">
      <c r="B154" s="172"/>
      <c r="C154" s="173"/>
      <c r="D154" s="174"/>
      <c r="E154" s="174"/>
      <c r="F154" s="175"/>
      <c r="G154" s="143"/>
      <c r="H154" s="7"/>
      <c r="I154" s="7"/>
      <c r="J154" s="7"/>
      <c r="K154" s="7"/>
      <c r="L154" s="59"/>
    </row>
    <row r="155" spans="2:12">
      <c r="B155" s="172"/>
      <c r="C155" s="173" t="s">
        <v>410</v>
      </c>
      <c r="D155" s="174"/>
      <c r="E155" s="174"/>
      <c r="F155" s="186" t="s">
        <v>555</v>
      </c>
      <c r="G155" s="143"/>
      <c r="H155" s="7"/>
      <c r="I155" s="7"/>
      <c r="J155" s="7"/>
      <c r="K155" s="7"/>
      <c r="L155" s="59"/>
    </row>
    <row r="156" spans="2:12" ht="25.5">
      <c r="B156" s="172"/>
      <c r="C156" s="173" t="s">
        <v>556</v>
      </c>
      <c r="D156" s="174">
        <v>330501</v>
      </c>
      <c r="E156" s="174" t="s">
        <v>835</v>
      </c>
      <c r="F156" s="175" t="s">
        <v>557</v>
      </c>
      <c r="G156" s="143" t="s">
        <v>3</v>
      </c>
      <c r="H156" s="7">
        <v>602</v>
      </c>
      <c r="I156" s="7">
        <v>3.97</v>
      </c>
      <c r="J156" s="7">
        <v>8.2799999999999994</v>
      </c>
      <c r="K156" s="7">
        <v>12.25</v>
      </c>
      <c r="L156" s="59">
        <f>K156*H156</f>
        <v>7374.5</v>
      </c>
    </row>
    <row r="157" spans="2:12">
      <c r="B157" s="172"/>
      <c r="C157" s="173" t="s">
        <v>558</v>
      </c>
      <c r="D157" s="174">
        <v>202020</v>
      </c>
      <c r="E157" s="174" t="s">
        <v>835</v>
      </c>
      <c r="F157" s="175" t="s">
        <v>559</v>
      </c>
      <c r="G157" s="143" t="s">
        <v>3</v>
      </c>
      <c r="H157" s="7">
        <v>112</v>
      </c>
      <c r="I157" s="7">
        <v>46.11</v>
      </c>
      <c r="J157" s="7">
        <v>0</v>
      </c>
      <c r="K157" s="7">
        <v>46.11</v>
      </c>
      <c r="L157" s="59">
        <f>K157*H157</f>
        <v>5164.32</v>
      </c>
    </row>
    <row r="158" spans="2:12">
      <c r="B158" s="172"/>
      <c r="C158" s="173"/>
      <c r="D158" s="174"/>
      <c r="E158" s="174"/>
      <c r="F158" s="175" t="s">
        <v>560</v>
      </c>
      <c r="G158" s="143"/>
      <c r="H158" s="7"/>
      <c r="I158" s="7"/>
      <c r="J158" s="7"/>
      <c r="K158" s="7"/>
      <c r="L158" s="59"/>
    </row>
    <row r="159" spans="2:12" ht="25.5">
      <c r="B159" s="172"/>
      <c r="C159" s="173" t="s">
        <v>561</v>
      </c>
      <c r="D159" s="174">
        <v>330376</v>
      </c>
      <c r="E159" s="174" t="s">
        <v>835</v>
      </c>
      <c r="F159" s="175" t="s">
        <v>562</v>
      </c>
      <c r="G159" s="143" t="s">
        <v>3</v>
      </c>
      <c r="H159" s="7">
        <v>164</v>
      </c>
      <c r="I159" s="7">
        <v>7.41</v>
      </c>
      <c r="J159" s="7">
        <v>8.2799999999999994</v>
      </c>
      <c r="K159" s="7">
        <v>15.69</v>
      </c>
      <c r="L159" s="59">
        <f>K159*H159</f>
        <v>2573.16</v>
      </c>
    </row>
    <row r="160" spans="2:12" ht="25.5">
      <c r="B160" s="172"/>
      <c r="C160" s="173" t="s">
        <v>563</v>
      </c>
      <c r="D160" s="174">
        <v>330374</v>
      </c>
      <c r="E160" s="174" t="s">
        <v>835</v>
      </c>
      <c r="F160" s="175" t="s">
        <v>564</v>
      </c>
      <c r="G160" s="143" t="s">
        <v>3</v>
      </c>
      <c r="H160" s="7">
        <v>427</v>
      </c>
      <c r="I160" s="7">
        <v>8.41</v>
      </c>
      <c r="J160" s="7">
        <v>6.6</v>
      </c>
      <c r="K160" s="7">
        <v>15.01</v>
      </c>
      <c r="L160" s="59">
        <f>K160*H160</f>
        <v>6409.2699999999995</v>
      </c>
    </row>
    <row r="161" spans="2:15" ht="25.5">
      <c r="B161" s="172"/>
      <c r="C161" s="173" t="s">
        <v>565</v>
      </c>
      <c r="D161" s="174">
        <v>330376</v>
      </c>
      <c r="E161" s="174" t="s">
        <v>835</v>
      </c>
      <c r="F161" s="175" t="s">
        <v>566</v>
      </c>
      <c r="G161" s="143" t="s">
        <v>3</v>
      </c>
      <c r="H161" s="7">
        <v>571</v>
      </c>
      <c r="I161" s="7">
        <v>7.41</v>
      </c>
      <c r="J161" s="7">
        <v>8.2799999999999994</v>
      </c>
      <c r="K161" s="7">
        <v>15.69</v>
      </c>
      <c r="L161" s="59">
        <f>K161*H161</f>
        <v>8958.99</v>
      </c>
    </row>
    <row r="162" spans="2:15">
      <c r="B162" s="177"/>
      <c r="C162" s="178"/>
      <c r="D162" s="179"/>
      <c r="E162" s="179"/>
      <c r="F162" s="180"/>
      <c r="G162" s="156"/>
      <c r="H162" s="9"/>
      <c r="I162" s="9"/>
      <c r="J162" s="9"/>
      <c r="K162" s="9"/>
      <c r="L162" s="60"/>
    </row>
    <row r="163" spans="2:15">
      <c r="B163" s="99">
        <v>10</v>
      </c>
      <c r="C163" s="8"/>
      <c r="D163" s="154"/>
      <c r="E163" s="159"/>
      <c r="F163" s="155" t="s">
        <v>567</v>
      </c>
      <c r="G163" s="156"/>
      <c r="H163" s="9"/>
      <c r="I163" s="9"/>
      <c r="J163" s="9"/>
      <c r="K163" s="157"/>
      <c r="L163" s="60"/>
      <c r="M163" s="187"/>
      <c r="N163" s="188"/>
      <c r="O163" s="188"/>
    </row>
    <row r="164" spans="2:15">
      <c r="B164" s="100"/>
      <c r="C164" s="6" t="s">
        <v>17</v>
      </c>
      <c r="D164" s="189">
        <v>550107</v>
      </c>
      <c r="E164" s="189" t="s">
        <v>835</v>
      </c>
      <c r="F164" s="301" t="s">
        <v>33</v>
      </c>
      <c r="G164" s="143" t="s">
        <v>3</v>
      </c>
      <c r="H164" s="7">
        <v>427</v>
      </c>
      <c r="I164" s="7">
        <v>0.37</v>
      </c>
      <c r="J164" s="7">
        <v>2.39</v>
      </c>
      <c r="K164" s="7">
        <v>2.76</v>
      </c>
      <c r="L164" s="59">
        <f>K164*H164</f>
        <v>1178.52</v>
      </c>
      <c r="M164" s="188"/>
      <c r="N164" s="190"/>
      <c r="O164" s="188"/>
    </row>
    <row r="165" spans="2:15">
      <c r="B165" s="100"/>
      <c r="C165" s="6" t="s">
        <v>94</v>
      </c>
      <c r="D165" s="158">
        <v>550110</v>
      </c>
      <c r="E165" s="189" t="s">
        <v>835</v>
      </c>
      <c r="F165" s="155" t="s">
        <v>34</v>
      </c>
      <c r="G165" s="143" t="s">
        <v>3</v>
      </c>
      <c r="H165" s="7">
        <v>27</v>
      </c>
      <c r="I165" s="7"/>
      <c r="J165" s="7">
        <v>8.9700000000000006</v>
      </c>
      <c r="K165" s="7">
        <v>8.9700000000000006</v>
      </c>
      <c r="L165" s="59">
        <f>K165*H165</f>
        <v>242.19000000000003</v>
      </c>
    </row>
    <row r="166" spans="2:15">
      <c r="B166" s="101"/>
      <c r="C166" s="6" t="s">
        <v>95</v>
      </c>
      <c r="D166" s="158">
        <v>550102</v>
      </c>
      <c r="E166" s="189" t="s">
        <v>835</v>
      </c>
      <c r="F166" s="155" t="s">
        <v>568</v>
      </c>
      <c r="G166" s="143" t="s">
        <v>3</v>
      </c>
      <c r="H166" s="7">
        <v>422</v>
      </c>
      <c r="I166" s="7"/>
      <c r="J166" s="7">
        <v>8.3699999999999992</v>
      </c>
      <c r="K166" s="7">
        <v>8.3699999999999992</v>
      </c>
      <c r="L166" s="59">
        <f t="shared" ref="L166" si="11">K166*H166</f>
        <v>3532.14</v>
      </c>
    </row>
    <row r="167" spans="2:15">
      <c r="B167" s="68"/>
      <c r="C167" s="11"/>
      <c r="D167" s="167"/>
      <c r="E167" s="167"/>
      <c r="F167" s="168"/>
      <c r="G167" s="169"/>
      <c r="H167" s="170"/>
      <c r="I167" s="170"/>
      <c r="J167" s="170"/>
      <c r="K167" s="170"/>
      <c r="L167" s="171"/>
    </row>
    <row r="168" spans="2:15">
      <c r="B168" s="98"/>
      <c r="C168" s="161"/>
      <c r="D168" s="161"/>
      <c r="E168" s="161"/>
      <c r="F168" s="241" t="s">
        <v>234</v>
      </c>
      <c r="G168" s="162"/>
      <c r="H168" s="163"/>
      <c r="I168" s="163"/>
      <c r="J168" s="163"/>
      <c r="K168" s="164"/>
      <c r="L168" s="165">
        <f>SUM(L43:L166)</f>
        <v>126265.30120000005</v>
      </c>
      <c r="N168" s="430">
        <f>SUM(L44:L166)</f>
        <v>126265.30120000005</v>
      </c>
      <c r="O168" s="431"/>
    </row>
    <row r="169" spans="2:15">
      <c r="B169" s="99"/>
      <c r="C169" s="8"/>
      <c r="D169" s="159"/>
      <c r="E169" s="159"/>
      <c r="F169" s="160"/>
      <c r="G169" s="156"/>
      <c r="H169" s="9"/>
      <c r="I169" s="9"/>
      <c r="J169" s="9"/>
      <c r="K169" s="9"/>
      <c r="L169" s="60"/>
    </row>
    <row r="170" spans="2:15">
      <c r="B170" s="65" t="s">
        <v>335</v>
      </c>
      <c r="C170" s="191"/>
      <c r="D170" s="191"/>
      <c r="E170" s="191"/>
      <c r="F170" s="191"/>
      <c r="G170" s="192"/>
      <c r="H170" s="193"/>
      <c r="I170" s="193"/>
      <c r="J170" s="193"/>
      <c r="K170" s="193"/>
      <c r="L170" s="194"/>
    </row>
    <row r="171" spans="2:15" ht="25.5">
      <c r="B171" s="74">
        <v>1</v>
      </c>
      <c r="C171" s="56"/>
      <c r="D171" s="56"/>
      <c r="E171" s="56"/>
      <c r="F171" s="319" t="s">
        <v>354</v>
      </c>
      <c r="G171" s="142"/>
      <c r="H171" s="7"/>
      <c r="I171" s="112"/>
      <c r="J171" s="112"/>
      <c r="K171" s="7"/>
      <c r="L171" s="59"/>
    </row>
    <row r="172" spans="2:15" ht="25.5">
      <c r="B172" s="74"/>
      <c r="C172" s="56" t="s">
        <v>0</v>
      </c>
      <c r="D172" s="56" t="s">
        <v>355</v>
      </c>
      <c r="E172" s="56" t="s">
        <v>835</v>
      </c>
      <c r="F172" s="19" t="s">
        <v>356</v>
      </c>
      <c r="G172" s="142" t="s">
        <v>132</v>
      </c>
      <c r="H172" s="7">
        <v>1</v>
      </c>
      <c r="I172" s="112">
        <v>2562.91</v>
      </c>
      <c r="J172" s="112">
        <v>969.52</v>
      </c>
      <c r="K172" s="7">
        <v>3532.43</v>
      </c>
      <c r="L172" s="59">
        <f>K172*H172</f>
        <v>3532.43</v>
      </c>
    </row>
    <row r="173" spans="2:15">
      <c r="B173" s="74"/>
      <c r="C173" s="56" t="s">
        <v>25</v>
      </c>
      <c r="D173" s="56" t="s">
        <v>357</v>
      </c>
      <c r="E173" s="56" t="s">
        <v>835</v>
      </c>
      <c r="F173" s="29" t="s">
        <v>358</v>
      </c>
      <c r="G173" s="143" t="s">
        <v>8</v>
      </c>
      <c r="H173" s="7">
        <v>2</v>
      </c>
      <c r="I173" s="112">
        <v>554.45000000000005</v>
      </c>
      <c r="J173" s="112">
        <v>0</v>
      </c>
      <c r="K173" s="7">
        <v>554.45000000000005</v>
      </c>
      <c r="L173" s="59">
        <f>K173*H173</f>
        <v>1108.9000000000001</v>
      </c>
    </row>
    <row r="174" spans="2:15">
      <c r="B174" s="68"/>
      <c r="C174" s="11"/>
      <c r="D174" s="167"/>
      <c r="E174" s="167"/>
      <c r="F174" s="168"/>
      <c r="G174" s="169"/>
      <c r="H174" s="170"/>
      <c r="I174" s="170"/>
      <c r="J174" s="170"/>
      <c r="K174" s="170"/>
      <c r="L174" s="171"/>
    </row>
    <row r="175" spans="2:15">
      <c r="B175" s="98"/>
      <c r="C175" s="161"/>
      <c r="D175" s="161"/>
      <c r="E175" s="161"/>
      <c r="F175" s="241" t="s">
        <v>234</v>
      </c>
      <c r="G175" s="162"/>
      <c r="H175" s="163"/>
      <c r="I175" s="163"/>
      <c r="J175" s="163"/>
      <c r="K175" s="164"/>
      <c r="L175" s="165">
        <f>SUM(L172:L174)</f>
        <v>4641.33</v>
      </c>
      <c r="N175" s="430">
        <f>SUM(L172:L173)</f>
        <v>4641.33</v>
      </c>
      <c r="O175" s="431"/>
    </row>
    <row r="176" spans="2:15">
      <c r="B176" s="99"/>
      <c r="C176" s="8"/>
      <c r="D176" s="159"/>
      <c r="E176" s="159"/>
      <c r="F176" s="160"/>
      <c r="G176" s="156"/>
      <c r="H176" s="9"/>
      <c r="I176" s="9"/>
      <c r="J176" s="9"/>
      <c r="K176" s="9"/>
      <c r="L176" s="60"/>
    </row>
    <row r="177" spans="2:15">
      <c r="B177" s="65" t="s">
        <v>569</v>
      </c>
      <c r="C177" s="191"/>
      <c r="D177" s="191"/>
      <c r="E177" s="191"/>
      <c r="F177" s="191"/>
      <c r="G177" s="192"/>
      <c r="H177" s="193"/>
      <c r="I177" s="195"/>
      <c r="J177" s="55"/>
      <c r="K177" s="196"/>
      <c r="L177" s="194"/>
    </row>
    <row r="178" spans="2:15" ht="25.5">
      <c r="B178" s="74">
        <v>1</v>
      </c>
      <c r="C178" s="56"/>
      <c r="D178" s="56"/>
      <c r="E178" s="56"/>
      <c r="F178" s="319" t="s">
        <v>570</v>
      </c>
      <c r="G178" s="142"/>
      <c r="H178" s="18"/>
      <c r="I178" s="112"/>
      <c r="J178" s="112"/>
      <c r="K178" s="7"/>
      <c r="L178" s="59"/>
    </row>
    <row r="179" spans="2:15" ht="25.5">
      <c r="B179" s="74"/>
      <c r="C179" s="56" t="s">
        <v>0</v>
      </c>
      <c r="D179" s="56" t="s">
        <v>336</v>
      </c>
      <c r="E179" s="56" t="s">
        <v>834</v>
      </c>
      <c r="F179" s="29" t="s">
        <v>714</v>
      </c>
      <c r="G179" s="143" t="s">
        <v>8</v>
      </c>
      <c r="H179" s="18">
        <v>2</v>
      </c>
      <c r="I179" s="112">
        <v>300</v>
      </c>
      <c r="J179" s="112">
        <v>500</v>
      </c>
      <c r="K179" s="7">
        <f>I179+J179</f>
        <v>800</v>
      </c>
      <c r="L179" s="59">
        <f t="shared" ref="L179" si="12">K179*H179</f>
        <v>1600</v>
      </c>
    </row>
    <row r="180" spans="2:15">
      <c r="B180" s="74"/>
      <c r="C180" s="56" t="s">
        <v>25</v>
      </c>
      <c r="D180" s="56" t="s">
        <v>572</v>
      </c>
      <c r="E180" s="56" t="s">
        <v>835</v>
      </c>
      <c r="F180" s="29" t="s">
        <v>573</v>
      </c>
      <c r="G180" s="143" t="s">
        <v>8</v>
      </c>
      <c r="H180" s="18">
        <v>2</v>
      </c>
      <c r="I180" s="112">
        <v>390.2</v>
      </c>
      <c r="J180" s="112">
        <v>14.01</v>
      </c>
      <c r="K180" s="7">
        <v>404.21</v>
      </c>
      <c r="L180" s="59">
        <f t="shared" ref="L180:L181" si="13">K180*H180</f>
        <v>808.42</v>
      </c>
    </row>
    <row r="181" spans="2:15">
      <c r="B181" s="74"/>
      <c r="C181" s="56" t="s">
        <v>24</v>
      </c>
      <c r="D181" s="56" t="s">
        <v>336</v>
      </c>
      <c r="E181" s="56" t="s">
        <v>835</v>
      </c>
      <c r="F181" s="29" t="s">
        <v>575</v>
      </c>
      <c r="G181" s="143" t="s">
        <v>8</v>
      </c>
      <c r="H181" s="18">
        <v>2</v>
      </c>
      <c r="I181" s="112">
        <v>365</v>
      </c>
      <c r="J181" s="112">
        <v>18</v>
      </c>
      <c r="K181" s="7">
        <f>J181+I181</f>
        <v>383</v>
      </c>
      <c r="L181" s="59">
        <f t="shared" si="13"/>
        <v>766</v>
      </c>
    </row>
    <row r="182" spans="2:15">
      <c r="B182" s="68"/>
      <c r="C182" s="11"/>
      <c r="D182" s="167"/>
      <c r="E182" s="167"/>
      <c r="F182" s="168"/>
      <c r="G182" s="169"/>
      <c r="H182" s="170"/>
      <c r="I182" s="170"/>
      <c r="J182" s="170"/>
      <c r="K182" s="170"/>
      <c r="L182" s="171"/>
    </row>
    <row r="183" spans="2:15">
      <c r="B183" s="98"/>
      <c r="C183" s="161"/>
      <c r="D183" s="161"/>
      <c r="E183" s="161"/>
      <c r="F183" s="241" t="s">
        <v>234</v>
      </c>
      <c r="G183" s="162"/>
      <c r="H183" s="163"/>
      <c r="I183" s="163"/>
      <c r="J183" s="163"/>
      <c r="K183" s="164"/>
      <c r="L183" s="165">
        <f>SUM(L179:L181)</f>
        <v>3174.42</v>
      </c>
      <c r="N183" s="430">
        <f>SUM(L179:L181)</f>
        <v>3174.42</v>
      </c>
      <c r="O183" s="431"/>
    </row>
    <row r="184" spans="2:15">
      <c r="B184" s="99"/>
      <c r="C184" s="8"/>
      <c r="D184" s="159"/>
      <c r="E184" s="159"/>
      <c r="F184" s="160"/>
      <c r="G184" s="156"/>
      <c r="H184" s="9"/>
      <c r="I184" s="9"/>
      <c r="J184" s="9"/>
      <c r="K184" s="9"/>
      <c r="L184" s="60"/>
    </row>
    <row r="185" spans="2:15">
      <c r="B185" s="65" t="s">
        <v>576</v>
      </c>
      <c r="C185" s="191"/>
      <c r="D185" s="191"/>
      <c r="E185" s="191"/>
      <c r="F185" s="191"/>
      <c r="G185" s="192"/>
      <c r="H185" s="193"/>
      <c r="I185" s="195"/>
      <c r="J185" s="55"/>
      <c r="K185" s="196"/>
      <c r="L185" s="194"/>
    </row>
    <row r="186" spans="2:15">
      <c r="B186" s="74">
        <v>1</v>
      </c>
      <c r="C186" s="56"/>
      <c r="D186" s="56"/>
      <c r="E186" s="56"/>
      <c r="F186" s="320" t="s">
        <v>577</v>
      </c>
      <c r="G186" s="142"/>
      <c r="H186" s="18"/>
      <c r="I186" s="198"/>
      <c r="J186" s="18"/>
      <c r="K186" s="7"/>
      <c r="L186" s="59"/>
    </row>
    <row r="187" spans="2:15" ht="25.5">
      <c r="B187" s="74"/>
      <c r="C187" s="56" t="s">
        <v>0</v>
      </c>
      <c r="D187" s="56" t="s">
        <v>578</v>
      </c>
      <c r="E187" s="56" t="s">
        <v>834</v>
      </c>
      <c r="F187" s="19" t="s">
        <v>579</v>
      </c>
      <c r="G187" s="142" t="s">
        <v>8</v>
      </c>
      <c r="H187" s="18">
        <v>1</v>
      </c>
      <c r="I187" s="18">
        <v>3709.94</v>
      </c>
      <c r="J187" s="18">
        <v>1382.04</v>
      </c>
      <c r="K187" s="7">
        <v>5091.9799999999996</v>
      </c>
      <c r="L187" s="59">
        <f>K187*H187</f>
        <v>5091.9799999999996</v>
      </c>
    </row>
    <row r="188" spans="2:15">
      <c r="B188" s="68"/>
      <c r="C188" s="11"/>
      <c r="D188" s="167"/>
      <c r="E188" s="167"/>
      <c r="F188" s="168"/>
      <c r="G188" s="169"/>
      <c r="H188" s="170"/>
      <c r="I188" s="170"/>
      <c r="J188" s="170"/>
      <c r="K188" s="170"/>
      <c r="L188" s="171"/>
    </row>
    <row r="189" spans="2:15">
      <c r="B189" s="98"/>
      <c r="C189" s="161"/>
      <c r="D189" s="161"/>
      <c r="E189" s="161"/>
      <c r="F189" s="241" t="s">
        <v>234</v>
      </c>
      <c r="G189" s="162"/>
      <c r="H189" s="163"/>
      <c r="I189" s="163"/>
      <c r="J189" s="163"/>
      <c r="K189" s="164"/>
      <c r="L189" s="165">
        <f>SUM(L187:L187)</f>
        <v>5091.9799999999996</v>
      </c>
      <c r="N189" s="430">
        <f>SUM(L187:L187)</f>
        <v>5091.9799999999996</v>
      </c>
      <c r="O189" s="431"/>
    </row>
    <row r="190" spans="2:15">
      <c r="B190" s="99"/>
      <c r="C190" s="8"/>
      <c r="D190" s="159"/>
      <c r="E190" s="159"/>
      <c r="F190" s="160"/>
      <c r="G190" s="156"/>
      <c r="H190" s="9"/>
      <c r="I190" s="9"/>
      <c r="J190" s="9"/>
      <c r="K190" s="9"/>
      <c r="L190" s="60"/>
    </row>
    <row r="191" spans="2:15">
      <c r="B191" s="65" t="s">
        <v>245</v>
      </c>
      <c r="C191" s="191"/>
      <c r="D191" s="191"/>
      <c r="E191" s="191"/>
      <c r="F191" s="191"/>
      <c r="G191" s="192"/>
      <c r="H191" s="193"/>
      <c r="I191" s="195"/>
      <c r="J191" s="55"/>
      <c r="K191" s="196"/>
      <c r="L191" s="194"/>
    </row>
    <row r="192" spans="2:15">
      <c r="B192" s="74">
        <v>1</v>
      </c>
      <c r="C192" s="56"/>
      <c r="D192" s="56"/>
      <c r="E192" s="56"/>
      <c r="F192" s="322" t="s">
        <v>51</v>
      </c>
      <c r="G192" s="142"/>
      <c r="H192" s="18"/>
      <c r="I192" s="198"/>
      <c r="J192" s="18"/>
      <c r="K192" s="7"/>
      <c r="L192" s="59"/>
    </row>
    <row r="193" spans="2:15" ht="25.5">
      <c r="B193" s="74"/>
      <c r="C193" s="6" t="s">
        <v>0</v>
      </c>
      <c r="D193" s="6" t="s">
        <v>402</v>
      </c>
      <c r="E193" s="6" t="s">
        <v>835</v>
      </c>
      <c r="F193" s="27" t="s">
        <v>592</v>
      </c>
      <c r="G193" s="143" t="s">
        <v>26</v>
      </c>
      <c r="H193" s="18">
        <v>46</v>
      </c>
      <c r="I193" s="7">
        <v>8.34</v>
      </c>
      <c r="J193" s="7">
        <v>2.3199999999999998</v>
      </c>
      <c r="K193" s="7">
        <v>10.66</v>
      </c>
      <c r="L193" s="59">
        <f t="shared" ref="L193" si="14">K193*H193</f>
        <v>490.36</v>
      </c>
    </row>
    <row r="194" spans="2:15">
      <c r="B194" s="68"/>
      <c r="C194" s="11"/>
      <c r="D194" s="167"/>
      <c r="E194" s="167"/>
      <c r="F194" s="168"/>
      <c r="G194" s="169"/>
      <c r="H194" s="170"/>
      <c r="I194" s="170"/>
      <c r="J194" s="170"/>
      <c r="K194" s="170"/>
      <c r="L194" s="171"/>
    </row>
    <row r="195" spans="2:15">
      <c r="B195" s="98"/>
      <c r="C195" s="161"/>
      <c r="D195" s="161"/>
      <c r="E195" s="161"/>
      <c r="F195" s="241" t="s">
        <v>234</v>
      </c>
      <c r="G195" s="162"/>
      <c r="H195" s="163"/>
      <c r="I195" s="163"/>
      <c r="J195" s="163"/>
      <c r="K195" s="164"/>
      <c r="L195" s="165">
        <f>SUM(L192:L193)</f>
        <v>490.36</v>
      </c>
      <c r="N195" s="430">
        <f>SUM(L193)</f>
        <v>490.36</v>
      </c>
      <c r="O195" s="431"/>
    </row>
    <row r="196" spans="2:15">
      <c r="B196" s="99"/>
      <c r="C196" s="8"/>
      <c r="D196" s="159"/>
      <c r="E196" s="159"/>
      <c r="F196" s="160"/>
      <c r="G196" s="156"/>
      <c r="H196" s="9"/>
      <c r="I196" s="9"/>
      <c r="J196" s="9"/>
      <c r="K196" s="9"/>
      <c r="L196" s="60"/>
    </row>
    <row r="197" spans="2:15">
      <c r="B197" s="65" t="s">
        <v>247</v>
      </c>
      <c r="C197" s="191"/>
      <c r="D197" s="191"/>
      <c r="E197" s="191"/>
      <c r="F197" s="191"/>
      <c r="G197" s="192"/>
      <c r="H197" s="193"/>
      <c r="I197" s="193"/>
      <c r="J197" s="193"/>
      <c r="K197" s="193"/>
      <c r="L197" s="194"/>
    </row>
    <row r="198" spans="2:15">
      <c r="B198" s="74">
        <v>1</v>
      </c>
      <c r="C198" s="56"/>
      <c r="D198" s="205"/>
      <c r="E198" s="205"/>
      <c r="F198" s="17" t="s">
        <v>125</v>
      </c>
      <c r="G198" s="142"/>
      <c r="H198" s="18"/>
      <c r="I198" s="18"/>
      <c r="J198" s="18"/>
      <c r="K198" s="18"/>
      <c r="L198" s="63"/>
    </row>
    <row r="199" spans="2:15">
      <c r="B199" s="74"/>
      <c r="C199" s="56" t="s">
        <v>0</v>
      </c>
      <c r="D199" s="205">
        <v>501010</v>
      </c>
      <c r="E199" s="205" t="s">
        <v>835</v>
      </c>
      <c r="F199" s="17" t="s">
        <v>120</v>
      </c>
      <c r="G199" s="142" t="s">
        <v>8</v>
      </c>
      <c r="H199" s="18">
        <v>2</v>
      </c>
      <c r="I199" s="18">
        <v>90.3</v>
      </c>
      <c r="J199" s="18">
        <v>12.48</v>
      </c>
      <c r="K199" s="18">
        <v>102.78</v>
      </c>
      <c r="L199" s="63">
        <f>K199*H199</f>
        <v>205.56</v>
      </c>
    </row>
    <row r="200" spans="2:15">
      <c r="B200" s="74"/>
      <c r="C200" s="56" t="s">
        <v>25</v>
      </c>
      <c r="D200" s="205">
        <v>501014</v>
      </c>
      <c r="E200" s="205" t="s">
        <v>835</v>
      </c>
      <c r="F200" s="17" t="s">
        <v>121</v>
      </c>
      <c r="G200" s="142" t="s">
        <v>8</v>
      </c>
      <c r="H200" s="18">
        <v>4</v>
      </c>
      <c r="I200" s="18">
        <v>355.15</v>
      </c>
      <c r="J200" s="18">
        <v>12.48</v>
      </c>
      <c r="K200" s="18">
        <v>367.63</v>
      </c>
      <c r="L200" s="63">
        <v>1686.56</v>
      </c>
    </row>
    <row r="201" spans="2:15">
      <c r="B201" s="74"/>
      <c r="C201" s="56"/>
      <c r="D201" s="205"/>
      <c r="E201" s="205"/>
      <c r="F201" s="19"/>
      <c r="G201" s="142"/>
      <c r="H201" s="18"/>
      <c r="I201" s="18"/>
      <c r="J201" s="18"/>
      <c r="K201" s="198"/>
      <c r="L201" s="63"/>
    </row>
    <row r="202" spans="2:15">
      <c r="B202" s="74">
        <v>2</v>
      </c>
      <c r="C202" s="206"/>
      <c r="D202" s="207"/>
      <c r="E202" s="207"/>
      <c r="F202" s="17" t="s">
        <v>126</v>
      </c>
      <c r="G202" s="208"/>
      <c r="H202" s="198"/>
      <c r="I202" s="198"/>
      <c r="J202" s="198"/>
      <c r="K202" s="198"/>
      <c r="L202" s="209"/>
    </row>
    <row r="203" spans="2:15">
      <c r="B203" s="74"/>
      <c r="C203" s="56" t="s">
        <v>20</v>
      </c>
      <c r="D203" s="205">
        <v>501022</v>
      </c>
      <c r="E203" s="205" t="s">
        <v>835</v>
      </c>
      <c r="F203" s="17" t="s">
        <v>126</v>
      </c>
      <c r="G203" s="142" t="s">
        <v>8</v>
      </c>
      <c r="H203" s="18">
        <v>6</v>
      </c>
      <c r="I203" s="18">
        <v>211.81</v>
      </c>
      <c r="J203" s="18">
        <v>1.18</v>
      </c>
      <c r="K203" s="7">
        <v>212.99</v>
      </c>
      <c r="L203" s="63">
        <f>K203*H203</f>
        <v>1277.94</v>
      </c>
    </row>
    <row r="204" spans="2:15">
      <c r="B204" s="74"/>
      <c r="C204" s="56"/>
      <c r="D204" s="205"/>
      <c r="E204" s="205"/>
      <c r="F204" s="19"/>
      <c r="G204" s="142"/>
      <c r="H204" s="18"/>
      <c r="I204" s="18"/>
      <c r="J204" s="18"/>
      <c r="K204" s="198"/>
      <c r="L204" s="63"/>
    </row>
    <row r="205" spans="2:15">
      <c r="B205" s="74"/>
      <c r="C205" s="56"/>
      <c r="D205" s="205"/>
      <c r="E205" s="205"/>
      <c r="F205" s="19"/>
      <c r="G205" s="142"/>
      <c r="H205" s="18"/>
      <c r="I205" s="18"/>
      <c r="J205" s="18"/>
      <c r="K205" s="198"/>
      <c r="L205" s="63"/>
    </row>
    <row r="206" spans="2:15">
      <c r="B206" s="74">
        <v>3</v>
      </c>
      <c r="C206" s="56"/>
      <c r="D206" s="205"/>
      <c r="E206" s="205"/>
      <c r="F206" s="19" t="s">
        <v>122</v>
      </c>
      <c r="G206" s="142"/>
      <c r="H206" s="18"/>
      <c r="I206" s="18"/>
      <c r="J206" s="18"/>
      <c r="K206" s="198"/>
      <c r="L206" s="63"/>
    </row>
    <row r="207" spans="2:15" ht="38.25">
      <c r="B207" s="74"/>
      <c r="C207" s="6" t="s">
        <v>4</v>
      </c>
      <c r="D207" s="158">
        <v>970101</v>
      </c>
      <c r="E207" s="158" t="s">
        <v>835</v>
      </c>
      <c r="F207" s="5" t="s">
        <v>593</v>
      </c>
      <c r="G207" s="142" t="s">
        <v>8</v>
      </c>
      <c r="H207" s="18">
        <v>6</v>
      </c>
      <c r="I207" s="18">
        <v>16.829999999999998</v>
      </c>
      <c r="J207" s="18">
        <v>1.74</v>
      </c>
      <c r="K207" s="18">
        <v>18.57</v>
      </c>
      <c r="L207" s="63">
        <f>K207*H207</f>
        <v>111.42</v>
      </c>
    </row>
    <row r="208" spans="2:15" ht="25.5">
      <c r="B208" s="74"/>
      <c r="C208" s="6" t="s">
        <v>35</v>
      </c>
      <c r="D208" s="158" t="s">
        <v>336</v>
      </c>
      <c r="E208" s="158" t="s">
        <v>835</v>
      </c>
      <c r="F208" s="5" t="s">
        <v>123</v>
      </c>
      <c r="G208" s="142" t="s">
        <v>8</v>
      </c>
      <c r="H208" s="18">
        <v>6</v>
      </c>
      <c r="I208" s="18"/>
      <c r="J208" s="18"/>
      <c r="K208" s="7">
        <v>36.46</v>
      </c>
      <c r="L208" s="63">
        <v>218.76</v>
      </c>
    </row>
    <row r="209" spans="1:15">
      <c r="B209" s="68"/>
      <c r="C209" s="11"/>
      <c r="D209" s="167"/>
      <c r="E209" s="167"/>
      <c r="F209" s="168"/>
      <c r="G209" s="169"/>
      <c r="H209" s="170"/>
      <c r="I209" s="170"/>
      <c r="J209" s="170"/>
      <c r="K209" s="170"/>
      <c r="L209" s="171"/>
    </row>
    <row r="210" spans="1:15">
      <c r="B210" s="98"/>
      <c r="C210" s="161"/>
      <c r="D210" s="161"/>
      <c r="E210" s="161"/>
      <c r="F210" s="241" t="s">
        <v>234</v>
      </c>
      <c r="G210" s="162"/>
      <c r="H210" s="163"/>
      <c r="I210" s="163"/>
      <c r="J210" s="163"/>
      <c r="K210" s="164"/>
      <c r="L210" s="165">
        <f>SUM(L199:L208)</f>
        <v>3500.24</v>
      </c>
      <c r="N210" s="430">
        <f>SUM(L199:L208)</f>
        <v>3500.24</v>
      </c>
      <c r="O210" s="431"/>
    </row>
    <row r="211" spans="1:15">
      <c r="B211" s="99"/>
      <c r="C211" s="8"/>
      <c r="D211" s="159"/>
      <c r="E211" s="159"/>
      <c r="F211" s="160"/>
      <c r="G211" s="156"/>
      <c r="H211" s="9"/>
      <c r="I211" s="9"/>
      <c r="J211" s="9"/>
      <c r="K211" s="9"/>
      <c r="L211" s="60"/>
    </row>
    <row r="212" spans="1:15">
      <c r="B212" s="432" t="s">
        <v>594</v>
      </c>
      <c r="C212" s="433"/>
      <c r="D212" s="433"/>
      <c r="E212" s="433"/>
      <c r="F212" s="433"/>
      <c r="G212" s="433"/>
      <c r="H212" s="433"/>
      <c r="I212" s="433"/>
      <c r="J212" s="433"/>
      <c r="K212" s="433"/>
      <c r="L212" s="434"/>
    </row>
    <row r="213" spans="1:15" ht="63.75">
      <c r="B213" s="100">
        <v>1</v>
      </c>
      <c r="C213" s="34"/>
      <c r="D213" s="210">
        <v>340210</v>
      </c>
      <c r="E213" s="210" t="s">
        <v>835</v>
      </c>
      <c r="F213" s="36" t="s">
        <v>249</v>
      </c>
      <c r="G213" s="143" t="s">
        <v>244</v>
      </c>
      <c r="H213" s="7">
        <v>200</v>
      </c>
      <c r="I213" s="7">
        <v>4.91</v>
      </c>
      <c r="J213" s="7">
        <v>2.89</v>
      </c>
      <c r="K213" s="7">
        <v>7.8</v>
      </c>
      <c r="L213" s="59">
        <f>K213*H213</f>
        <v>1560</v>
      </c>
    </row>
    <row r="214" spans="1:15" ht="63.75">
      <c r="B214" s="100">
        <v>2</v>
      </c>
      <c r="C214" s="34"/>
      <c r="D214" s="210" t="s">
        <v>336</v>
      </c>
      <c r="E214" s="210" t="s">
        <v>835</v>
      </c>
      <c r="F214" s="10" t="s">
        <v>233</v>
      </c>
      <c r="G214" s="143" t="s">
        <v>8</v>
      </c>
      <c r="H214" s="7">
        <v>11</v>
      </c>
      <c r="I214" s="7"/>
      <c r="J214" s="7"/>
      <c r="K214" s="7">
        <v>259</v>
      </c>
      <c r="L214" s="59">
        <f>K214*H214</f>
        <v>2849</v>
      </c>
    </row>
    <row r="215" spans="1:15">
      <c r="B215" s="100">
        <v>3</v>
      </c>
      <c r="C215" s="238"/>
      <c r="D215" s="34" t="s">
        <v>419</v>
      </c>
      <c r="E215" s="34" t="s">
        <v>835</v>
      </c>
      <c r="F215" s="36" t="s">
        <v>420</v>
      </c>
      <c r="G215" s="6" t="s">
        <v>9</v>
      </c>
      <c r="H215" s="7">
        <v>10</v>
      </c>
      <c r="I215" s="91">
        <v>2.19</v>
      </c>
      <c r="J215" s="91">
        <v>11.21</v>
      </c>
      <c r="K215" s="92">
        <v>13.4</v>
      </c>
      <c r="L215" s="59">
        <f t="shared" ref="L215:L216" si="15">K215*H215</f>
        <v>134</v>
      </c>
    </row>
    <row r="216" spans="1:15">
      <c r="B216" s="100">
        <v>4</v>
      </c>
      <c r="C216" s="238"/>
      <c r="D216" s="34" t="s">
        <v>721</v>
      </c>
      <c r="E216" s="34" t="s">
        <v>835</v>
      </c>
      <c r="F216" s="36" t="s">
        <v>722</v>
      </c>
      <c r="G216" s="6" t="s">
        <v>9</v>
      </c>
      <c r="H216" s="7">
        <v>20</v>
      </c>
      <c r="I216" s="91">
        <v>0.85</v>
      </c>
      <c r="J216" s="91">
        <v>1.4</v>
      </c>
      <c r="K216" s="92">
        <v>2.25</v>
      </c>
      <c r="L216" s="59">
        <f t="shared" si="15"/>
        <v>45</v>
      </c>
    </row>
    <row r="217" spans="1:15">
      <c r="B217" s="99"/>
      <c r="C217" s="8"/>
      <c r="D217" s="159"/>
      <c r="E217" s="159"/>
      <c r="F217" s="47"/>
      <c r="G217" s="156"/>
      <c r="H217" s="9"/>
      <c r="I217" s="9"/>
      <c r="J217" s="9"/>
      <c r="K217" s="9"/>
      <c r="L217" s="60"/>
    </row>
    <row r="218" spans="1:15">
      <c r="B218" s="98"/>
      <c r="C218" s="161"/>
      <c r="D218" s="161"/>
      <c r="E218" s="161"/>
      <c r="F218" s="241" t="s">
        <v>234</v>
      </c>
      <c r="G218" s="162"/>
      <c r="H218" s="163"/>
      <c r="I218" s="163"/>
      <c r="J218" s="163"/>
      <c r="K218" s="164"/>
      <c r="L218" s="165">
        <f>SUM(L213:L216)</f>
        <v>4588</v>
      </c>
      <c r="N218" s="430">
        <f>SUM(L213:L214)</f>
        <v>4409</v>
      </c>
      <c r="O218" s="431"/>
    </row>
    <row r="219" spans="1:15">
      <c r="B219" s="211"/>
      <c r="C219" s="212"/>
      <c r="D219" s="213"/>
      <c r="E219" s="213"/>
      <c r="F219" s="212"/>
      <c r="G219" s="214"/>
      <c r="H219" s="215"/>
      <c r="I219" s="215"/>
      <c r="J219" s="215"/>
      <c r="K219" s="215"/>
      <c r="L219" s="216"/>
    </row>
    <row r="220" spans="1:15">
      <c r="A220" s="2"/>
      <c r="B220" s="408" t="s">
        <v>840</v>
      </c>
      <c r="C220" s="439"/>
      <c r="D220" s="439"/>
      <c r="E220" s="439"/>
      <c r="F220" s="439"/>
      <c r="G220" s="439"/>
      <c r="H220" s="439"/>
      <c r="I220" s="439"/>
      <c r="J220" s="439"/>
      <c r="K220" s="439"/>
      <c r="L220" s="104">
        <f>SUM(L213:L216,L199:L208,L193,L187:L187,L179:L181,L172:L173,L136:L166,L132:L133,L44:L129,L37:L38,L10:L31)</f>
        <v>161375.13120000003</v>
      </c>
    </row>
    <row r="221" spans="1:15">
      <c r="B221" s="411" t="s">
        <v>334</v>
      </c>
      <c r="C221" s="412"/>
      <c r="D221" s="412"/>
      <c r="E221" s="412"/>
      <c r="F221" s="412"/>
      <c r="G221" s="412"/>
      <c r="H221" s="412"/>
      <c r="I221" s="412"/>
      <c r="J221" s="412"/>
      <c r="K221" s="435"/>
      <c r="L221" s="105">
        <f>L220*0.3</f>
        <v>48412.53936000001</v>
      </c>
    </row>
    <row r="222" spans="1:15">
      <c r="B222" s="436" t="s">
        <v>841</v>
      </c>
      <c r="C222" s="437"/>
      <c r="D222" s="437"/>
      <c r="E222" s="437"/>
      <c r="F222" s="437"/>
      <c r="G222" s="437"/>
      <c r="H222" s="437"/>
      <c r="I222" s="437"/>
      <c r="J222" s="437"/>
      <c r="K222" s="438"/>
      <c r="L222" s="106">
        <f>SUM(L220:L221)</f>
        <v>209787.67056000006</v>
      </c>
    </row>
    <row r="224" spans="1:15" s="3" customFormat="1">
      <c r="B224" s="408" t="s">
        <v>833</v>
      </c>
      <c r="C224" s="439"/>
      <c r="D224" s="439"/>
      <c r="E224" s="440"/>
      <c r="F224" s="392" t="s">
        <v>837</v>
      </c>
      <c r="G224" s="393"/>
      <c r="H224" s="393"/>
      <c r="I224" s="393"/>
      <c r="J224" s="393"/>
      <c r="K224" s="393"/>
      <c r="L224" s="104">
        <f>SUM(L10,L11,L12,L20,L21,L22,L23,L24,L31,L65)*1.3</f>
        <v>9883.2240000000002</v>
      </c>
    </row>
    <row r="225" spans="2:15" s="3" customFormat="1">
      <c r="B225" s="411" t="s">
        <v>834</v>
      </c>
      <c r="C225" s="412"/>
      <c r="D225" s="412"/>
      <c r="E225" s="413"/>
      <c r="F225" s="394" t="s">
        <v>838</v>
      </c>
      <c r="G225" s="395"/>
      <c r="H225" s="395"/>
      <c r="I225" s="395"/>
      <c r="J225" s="395"/>
      <c r="K225" s="395"/>
      <c r="L225" s="105">
        <f>SUM(L37,L38,L44,L45,L46,L47,L48,L54,L55,L56,L57,L58,L59,L70,L71,L102,L103,L104,L105,L106,L107,L108,L109,L110,L111,L114,L115,L116,L117,L118,L121,L122,L123,L124,L125,L126,L127,L128,L129,L132,L133,L137,L179,L187)*1.3</f>
        <v>77390.719899999982</v>
      </c>
    </row>
    <row r="226" spans="2:15" s="3" customFormat="1">
      <c r="B226" s="411" t="s">
        <v>835</v>
      </c>
      <c r="C226" s="412"/>
      <c r="D226" s="412"/>
      <c r="E226" s="413"/>
      <c r="F226" s="394" t="s">
        <v>839</v>
      </c>
      <c r="G226" s="395"/>
      <c r="H226" s="395"/>
      <c r="I226" s="395"/>
      <c r="J226" s="395"/>
      <c r="K226" s="395"/>
      <c r="L226" s="105">
        <f>SUM(L15,L16,L17,L18,L19,L26,L27,L28,L29,L30,L52,L53,L63,L64,L66,L67,L68,L69,L74,L75,L76,L79,L80,L81,L82,L85,L86,L87,L88,L89,L90,L91,L92,L93,L94,L95,L96,L139,L140,L142,L146,L148,L151,L152,L153,L156,L157,L159,L160,L161,L164,L165,L166,L172,L173,L180,L181,L193,L199,L200,L203,L207,L208,L213,L214,L215,L216)*1.3</f>
        <v>122513.72665999997</v>
      </c>
    </row>
    <row r="227" spans="2:15" s="3" customFormat="1">
      <c r="B227" s="347"/>
      <c r="C227" s="348"/>
      <c r="D227" s="348"/>
      <c r="E227" s="349"/>
      <c r="F227" s="396" t="s">
        <v>840</v>
      </c>
      <c r="G227" s="397"/>
      <c r="H227" s="397"/>
      <c r="I227" s="397"/>
      <c r="J227" s="397"/>
      <c r="K227" s="397"/>
      <c r="L227" s="106">
        <f>SUM(L224,L226,L225)</f>
        <v>209787.67055999994</v>
      </c>
      <c r="O227" s="346"/>
    </row>
  </sheetData>
  <autoFilter ref="E6:E227"/>
  <mergeCells count="33">
    <mergeCell ref="B42:L42"/>
    <mergeCell ref="J6:J7"/>
    <mergeCell ref="K6:K7"/>
    <mergeCell ref="L6:L7"/>
    <mergeCell ref="B8:L8"/>
    <mergeCell ref="B35:L35"/>
    <mergeCell ref="B6:C7"/>
    <mergeCell ref="D6:D7"/>
    <mergeCell ref="F6:F7"/>
    <mergeCell ref="G6:G7"/>
    <mergeCell ref="H6:H7"/>
    <mergeCell ref="I6:I7"/>
    <mergeCell ref="E6:E7"/>
    <mergeCell ref="N33:O33"/>
    <mergeCell ref="N40:O40"/>
    <mergeCell ref="N168:O168"/>
    <mergeCell ref="N175:O175"/>
    <mergeCell ref="N183:O183"/>
    <mergeCell ref="F224:K224"/>
    <mergeCell ref="F225:K225"/>
    <mergeCell ref="F226:K226"/>
    <mergeCell ref="F227:K227"/>
    <mergeCell ref="N189:O189"/>
    <mergeCell ref="N195:O195"/>
    <mergeCell ref="N210:O210"/>
    <mergeCell ref="N218:O218"/>
    <mergeCell ref="B212:L212"/>
    <mergeCell ref="B221:K221"/>
    <mergeCell ref="B222:K222"/>
    <mergeCell ref="B220:K220"/>
    <mergeCell ref="B224:E224"/>
    <mergeCell ref="B225:E225"/>
    <mergeCell ref="B226:E2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Header>&amp;L&amp;"Ecofont Vera Sans,Regular"SMA - Secretaria do Meio Ambiente&amp;C&amp;"Ecofont Vera Sans,Regular"MUCJI - Mosaico de Unidades de Conservação da Jureia-Itatins
PEI - Parque Estadual de Itinguçu
Núcleo Arpoador&amp;R&amp;"Ecofont Vera Sans,Regular"CPOS 164 - DEZ/2014</oddHeader>
    <oddFooter>&amp;L&amp;"Ecofont Vera Sans,Regular"&amp;F
&amp;A&amp;R&amp;"Ecofont Vera Sans,Regular"Página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B6:P347"/>
  <sheetViews>
    <sheetView showGridLines="0" zoomScaleSheetLayoutView="100" zoomScalePageLayoutView="90" workbookViewId="0">
      <pane ySplit="7" topLeftCell="A323" activePane="bottomLeft" state="frozen"/>
      <selection activeCell="D24" sqref="D24"/>
      <selection pane="bottomLeft" activeCell="L338" sqref="L338"/>
    </sheetView>
  </sheetViews>
  <sheetFormatPr defaultRowHeight="12.75"/>
  <cols>
    <col min="1" max="1" width="2.42578125" style="3" customWidth="1"/>
    <col min="2" max="2" width="4.5703125" style="46" customWidth="1"/>
    <col min="3" max="3" width="7.85546875" style="46" customWidth="1"/>
    <col min="4" max="4" width="10.28515625" style="46" customWidth="1"/>
    <col min="5" max="5" width="11.42578125" style="46" customWidth="1"/>
    <col min="6" max="6" width="72.7109375" style="50" customWidth="1"/>
    <col min="7" max="7" width="5.7109375" style="1" bestFit="1" customWidth="1"/>
    <col min="8" max="8" width="12.140625" style="25" bestFit="1" customWidth="1"/>
    <col min="9" max="10" width="14" style="25" bestFit="1" customWidth="1"/>
    <col min="11" max="11" width="13.7109375" style="25" bestFit="1" customWidth="1"/>
    <col min="12" max="12" width="17.5703125" style="25" bestFit="1" customWidth="1"/>
    <col min="13" max="13" width="2.85546875" style="3" customWidth="1"/>
    <col min="14" max="16" width="12.42578125" style="3" customWidth="1"/>
    <col min="17" max="16384" width="9.140625" style="3"/>
  </cols>
  <sheetData>
    <row r="6" spans="2:12" ht="12.75" customHeight="1">
      <c r="B6" s="414" t="s">
        <v>236</v>
      </c>
      <c r="C6" s="415"/>
      <c r="D6" s="418" t="s">
        <v>422</v>
      </c>
      <c r="E6" s="418" t="s">
        <v>832</v>
      </c>
      <c r="F6" s="420" t="s">
        <v>237</v>
      </c>
      <c r="G6" s="422" t="s">
        <v>238</v>
      </c>
      <c r="H6" s="424" t="s">
        <v>239</v>
      </c>
      <c r="I6" s="426" t="s">
        <v>423</v>
      </c>
      <c r="J6" s="426" t="s">
        <v>269</v>
      </c>
      <c r="K6" s="424" t="s">
        <v>270</v>
      </c>
      <c r="L6" s="428" t="s">
        <v>240</v>
      </c>
    </row>
    <row r="7" spans="2:12" s="1" customFormat="1">
      <c r="B7" s="416"/>
      <c r="C7" s="417"/>
      <c r="D7" s="419"/>
      <c r="E7" s="419"/>
      <c r="F7" s="421"/>
      <c r="G7" s="423"/>
      <c r="H7" s="425"/>
      <c r="I7" s="427"/>
      <c r="J7" s="427"/>
      <c r="K7" s="425"/>
      <c r="L7" s="429"/>
    </row>
    <row r="8" spans="2:12" s="2" customFormat="1" ht="12.75" customHeight="1">
      <c r="B8" s="447" t="s">
        <v>235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</row>
    <row r="9" spans="2:12" s="37" customFormat="1">
      <c r="B9" s="74"/>
      <c r="C9" s="44"/>
      <c r="D9" s="11"/>
      <c r="E9" s="11"/>
      <c r="F9" s="49"/>
      <c r="G9" s="11"/>
      <c r="H9" s="12"/>
      <c r="I9" s="12"/>
      <c r="J9" s="12"/>
      <c r="K9" s="12"/>
      <c r="L9" s="60"/>
    </row>
    <row r="10" spans="2:12">
      <c r="B10" s="100">
        <v>1</v>
      </c>
      <c r="C10" s="458" t="s">
        <v>337</v>
      </c>
      <c r="D10" s="459"/>
      <c r="E10" s="459"/>
      <c r="F10" s="459"/>
      <c r="G10" s="459"/>
      <c r="H10" s="459"/>
      <c r="I10" s="459"/>
      <c r="J10" s="459"/>
      <c r="K10" s="459"/>
      <c r="L10" s="460"/>
    </row>
    <row r="11" spans="2:12">
      <c r="B11" s="107"/>
      <c r="C11" s="6" t="s">
        <v>0</v>
      </c>
      <c r="D11" s="6" t="s">
        <v>338</v>
      </c>
      <c r="E11" s="6" t="s">
        <v>835</v>
      </c>
      <c r="F11" s="10" t="s">
        <v>339</v>
      </c>
      <c r="G11" s="6" t="s">
        <v>9</v>
      </c>
      <c r="H11" s="108">
        <v>100</v>
      </c>
      <c r="I11" s="108">
        <v>8.26</v>
      </c>
      <c r="J11" s="109">
        <v>2.8</v>
      </c>
      <c r="K11" s="110">
        <v>11.06</v>
      </c>
      <c r="L11" s="59">
        <f>K11*H11</f>
        <v>1106</v>
      </c>
    </row>
    <row r="12" spans="2:12">
      <c r="B12" s="107"/>
      <c r="C12" s="6" t="s">
        <v>25</v>
      </c>
      <c r="D12" s="6" t="s">
        <v>340</v>
      </c>
      <c r="E12" s="6" t="s">
        <v>835</v>
      </c>
      <c r="F12" s="5" t="s">
        <v>341</v>
      </c>
      <c r="G12" s="6" t="s">
        <v>9</v>
      </c>
      <c r="H12" s="108">
        <v>50</v>
      </c>
      <c r="I12" s="108">
        <v>8.56</v>
      </c>
      <c r="J12" s="109">
        <v>25.22</v>
      </c>
      <c r="K12" s="110">
        <v>33.78</v>
      </c>
      <c r="L12" s="59">
        <f>K12*H12</f>
        <v>1689</v>
      </c>
    </row>
    <row r="13" spans="2:12">
      <c r="B13" s="113"/>
      <c r="C13" s="6" t="s">
        <v>24</v>
      </c>
      <c r="D13" s="114" t="s">
        <v>372</v>
      </c>
      <c r="E13" s="114" t="s">
        <v>835</v>
      </c>
      <c r="F13" s="27" t="s">
        <v>373</v>
      </c>
      <c r="G13" s="34" t="s">
        <v>5</v>
      </c>
      <c r="H13" s="121">
        <v>2</v>
      </c>
      <c r="I13" s="121">
        <v>0</v>
      </c>
      <c r="J13" s="122">
        <v>29.9</v>
      </c>
      <c r="K13" s="123">
        <v>29.9</v>
      </c>
      <c r="L13" s="119">
        <f>K13*H13</f>
        <v>59.8</v>
      </c>
    </row>
    <row r="14" spans="2:12">
      <c r="B14" s="113"/>
      <c r="C14" s="6" t="s">
        <v>431</v>
      </c>
      <c r="D14" s="114" t="s">
        <v>374</v>
      </c>
      <c r="E14" s="114" t="s">
        <v>835</v>
      </c>
      <c r="F14" s="24" t="s">
        <v>375</v>
      </c>
      <c r="G14" s="34" t="s">
        <v>5</v>
      </c>
      <c r="H14" s="121">
        <v>2</v>
      </c>
      <c r="I14" s="121">
        <v>0</v>
      </c>
      <c r="J14" s="122">
        <v>5.14</v>
      </c>
      <c r="K14" s="123">
        <v>5.14</v>
      </c>
      <c r="L14" s="119">
        <f>K14*H14</f>
        <v>10.28</v>
      </c>
    </row>
    <row r="15" spans="2:12">
      <c r="B15" s="113"/>
      <c r="C15" s="6" t="s">
        <v>606</v>
      </c>
      <c r="D15" s="283" t="s">
        <v>336</v>
      </c>
      <c r="E15" s="283" t="s">
        <v>835</v>
      </c>
      <c r="F15" s="284" t="s">
        <v>720</v>
      </c>
      <c r="G15" s="283" t="s">
        <v>8</v>
      </c>
      <c r="H15" s="285">
        <v>7</v>
      </c>
      <c r="I15" s="285">
        <v>25.78</v>
      </c>
      <c r="J15" s="299">
        <v>19.41</v>
      </c>
      <c r="K15" s="300">
        <f>J15+I15</f>
        <v>45.19</v>
      </c>
      <c r="L15" s="119">
        <f>K15*H15</f>
        <v>316.33</v>
      </c>
    </row>
    <row r="16" spans="2:12">
      <c r="B16" s="107"/>
      <c r="C16" s="6"/>
      <c r="D16" s="6"/>
      <c r="E16" s="6"/>
      <c r="F16" s="5"/>
      <c r="G16" s="6"/>
      <c r="H16" s="108"/>
      <c r="I16" s="108"/>
      <c r="J16" s="109"/>
      <c r="K16" s="110"/>
      <c r="L16" s="59"/>
    </row>
    <row r="17" spans="2:13" ht="25.5">
      <c r="B17" s="107"/>
      <c r="C17" s="6" t="s">
        <v>571</v>
      </c>
      <c r="D17" s="6" t="s">
        <v>342</v>
      </c>
      <c r="E17" s="6" t="s">
        <v>835</v>
      </c>
      <c r="F17" s="10" t="s">
        <v>343</v>
      </c>
      <c r="G17" s="6" t="s">
        <v>9</v>
      </c>
      <c r="H17" s="108">
        <v>70</v>
      </c>
      <c r="I17" s="108">
        <v>1.63</v>
      </c>
      <c r="J17" s="108">
        <v>2.8</v>
      </c>
      <c r="K17" s="111">
        <v>4.43</v>
      </c>
      <c r="L17" s="59">
        <f t="shared" ref="L17:L22" si="0">K17*H17</f>
        <v>310.09999999999997</v>
      </c>
    </row>
    <row r="18" spans="2:13">
      <c r="B18" s="107"/>
      <c r="C18" s="6" t="s">
        <v>574</v>
      </c>
      <c r="D18" s="6" t="s">
        <v>344</v>
      </c>
      <c r="E18" s="6" t="s">
        <v>835</v>
      </c>
      <c r="F18" s="10" t="s">
        <v>345</v>
      </c>
      <c r="G18" s="6" t="s">
        <v>9</v>
      </c>
      <c r="H18" s="108">
        <v>70</v>
      </c>
      <c r="I18" s="108">
        <v>3.7</v>
      </c>
      <c r="J18" s="109">
        <v>16.809999999999999</v>
      </c>
      <c r="K18" s="110">
        <v>20.51</v>
      </c>
      <c r="L18" s="59">
        <f t="shared" si="0"/>
        <v>1435.7</v>
      </c>
    </row>
    <row r="19" spans="2:13">
      <c r="B19" s="113"/>
      <c r="C19" s="6" t="s">
        <v>741</v>
      </c>
      <c r="D19" s="114" t="s">
        <v>372</v>
      </c>
      <c r="E19" s="114" t="s">
        <v>835</v>
      </c>
      <c r="F19" s="27" t="s">
        <v>373</v>
      </c>
      <c r="G19" s="34" t="s">
        <v>5</v>
      </c>
      <c r="H19" s="121">
        <v>2</v>
      </c>
      <c r="I19" s="121">
        <v>0</v>
      </c>
      <c r="J19" s="122">
        <v>29.9</v>
      </c>
      <c r="K19" s="123">
        <v>29.9</v>
      </c>
      <c r="L19" s="119">
        <f t="shared" si="0"/>
        <v>59.8</v>
      </c>
    </row>
    <row r="20" spans="2:13">
      <c r="B20" s="113"/>
      <c r="C20" s="6" t="s">
        <v>742</v>
      </c>
      <c r="D20" s="114" t="s">
        <v>374</v>
      </c>
      <c r="E20" s="114" t="s">
        <v>835</v>
      </c>
      <c r="F20" s="24" t="s">
        <v>375</v>
      </c>
      <c r="G20" s="34" t="s">
        <v>5</v>
      </c>
      <c r="H20" s="121">
        <v>2</v>
      </c>
      <c r="I20" s="121">
        <v>0</v>
      </c>
      <c r="J20" s="122">
        <v>5.14</v>
      </c>
      <c r="K20" s="123">
        <v>5.14</v>
      </c>
      <c r="L20" s="119">
        <f t="shared" si="0"/>
        <v>10.28</v>
      </c>
    </row>
    <row r="21" spans="2:13">
      <c r="B21" s="113"/>
      <c r="C21" s="6" t="s">
        <v>743</v>
      </c>
      <c r="D21" s="283" t="s">
        <v>336</v>
      </c>
      <c r="E21" s="283" t="s">
        <v>835</v>
      </c>
      <c r="F21" s="284" t="s">
        <v>720</v>
      </c>
      <c r="G21" s="283" t="s">
        <v>8</v>
      </c>
      <c r="H21" s="285">
        <v>7</v>
      </c>
      <c r="I21" s="285">
        <v>25.78</v>
      </c>
      <c r="J21" s="299">
        <v>19.41</v>
      </c>
      <c r="K21" s="300">
        <f>J21+I21</f>
        <v>45.19</v>
      </c>
      <c r="L21" s="119">
        <f t="shared" si="0"/>
        <v>316.33</v>
      </c>
    </row>
    <row r="22" spans="2:13" ht="25.5">
      <c r="B22" s="100"/>
      <c r="C22" s="6" t="s">
        <v>836</v>
      </c>
      <c r="D22" s="6" t="s">
        <v>778</v>
      </c>
      <c r="E22" s="6" t="s">
        <v>833</v>
      </c>
      <c r="F22" s="27" t="s">
        <v>779</v>
      </c>
      <c r="G22" s="6" t="s">
        <v>8</v>
      </c>
      <c r="H22" s="58">
        <v>2</v>
      </c>
      <c r="I22" s="58">
        <v>116.29</v>
      </c>
      <c r="J22" s="58">
        <v>16.63</v>
      </c>
      <c r="K22" s="130">
        <v>132.91999999999999</v>
      </c>
      <c r="L22" s="59">
        <f t="shared" si="0"/>
        <v>265.83999999999997</v>
      </c>
    </row>
    <row r="23" spans="2:13">
      <c r="B23" s="98"/>
      <c r="C23" s="8"/>
      <c r="D23" s="8"/>
      <c r="E23" s="8"/>
      <c r="F23" s="47"/>
      <c r="G23" s="8"/>
      <c r="H23" s="48"/>
      <c r="I23" s="48"/>
      <c r="J23" s="48"/>
      <c r="K23" s="48"/>
      <c r="L23" s="60"/>
    </row>
    <row r="24" spans="2:13" ht="12.75" customHeight="1">
      <c r="B24" s="38"/>
      <c r="C24" s="97"/>
      <c r="D24" s="97"/>
      <c r="E24" s="39"/>
      <c r="F24" s="452" t="s">
        <v>234</v>
      </c>
      <c r="G24" s="452"/>
      <c r="H24" s="452"/>
      <c r="I24" s="452"/>
      <c r="J24" s="452"/>
      <c r="K24" s="453"/>
      <c r="L24" s="61">
        <f>SUM(L11:L22)</f>
        <v>5579.46</v>
      </c>
      <c r="M24" s="371"/>
    </row>
    <row r="25" spans="2:13">
      <c r="B25" s="99"/>
      <c r="C25" s="8"/>
      <c r="D25" s="8"/>
      <c r="E25" s="8"/>
      <c r="F25" s="8"/>
      <c r="G25" s="39"/>
      <c r="H25" s="39"/>
      <c r="I25" s="39"/>
      <c r="J25" s="39"/>
      <c r="K25" s="39"/>
      <c r="L25" s="62"/>
    </row>
    <row r="26" spans="2:13" ht="12.75" customHeight="1">
      <c r="B26" s="402" t="s">
        <v>241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5"/>
    </row>
    <row r="27" spans="2:13">
      <c r="B27" s="65" t="s">
        <v>271</v>
      </c>
      <c r="C27" s="66"/>
      <c r="D27" s="66"/>
      <c r="E27" s="345"/>
      <c r="F27" s="66"/>
      <c r="G27" s="66"/>
      <c r="H27" s="66"/>
      <c r="I27" s="66"/>
      <c r="J27" s="66"/>
      <c r="K27" s="66"/>
      <c r="L27" s="67"/>
    </row>
    <row r="28" spans="2:13" ht="25.5">
      <c r="B28" s="68">
        <v>1</v>
      </c>
      <c r="C28" s="95"/>
      <c r="D28" s="69" t="s">
        <v>272</v>
      </c>
      <c r="E28" s="246" t="s">
        <v>834</v>
      </c>
      <c r="F28" s="70" t="s">
        <v>273</v>
      </c>
      <c r="G28" s="56" t="s">
        <v>5</v>
      </c>
      <c r="H28" s="71">
        <v>6</v>
      </c>
      <c r="I28" s="72">
        <v>0</v>
      </c>
      <c r="J28" s="72">
        <v>47.84</v>
      </c>
      <c r="K28" s="72">
        <v>47.84</v>
      </c>
      <c r="L28" s="73">
        <f>K28*H28</f>
        <v>287.04000000000002</v>
      </c>
    </row>
    <row r="29" spans="2:13">
      <c r="B29" s="68">
        <v>2</v>
      </c>
      <c r="C29" s="95"/>
      <c r="D29" s="69" t="s">
        <v>274</v>
      </c>
      <c r="E29" s="246" t="s">
        <v>834</v>
      </c>
      <c r="F29" s="70" t="s">
        <v>275</v>
      </c>
      <c r="G29" s="56" t="s">
        <v>3</v>
      </c>
      <c r="H29" s="71">
        <v>226</v>
      </c>
      <c r="I29" s="72">
        <v>0.24</v>
      </c>
      <c r="J29" s="72">
        <v>2.99</v>
      </c>
      <c r="K29" s="72">
        <v>3.23</v>
      </c>
      <c r="L29" s="73">
        <f>K29*H29</f>
        <v>729.98</v>
      </c>
    </row>
    <row r="30" spans="2:13">
      <c r="B30" s="74">
        <v>3</v>
      </c>
      <c r="C30" s="6"/>
      <c r="D30" s="6" t="s">
        <v>336</v>
      </c>
      <c r="E30" s="6" t="s">
        <v>834</v>
      </c>
      <c r="F30" s="75" t="s">
        <v>276</v>
      </c>
      <c r="G30" s="76" t="s">
        <v>8</v>
      </c>
      <c r="H30" s="77">
        <v>17</v>
      </c>
      <c r="I30" s="77"/>
      <c r="J30" s="77"/>
      <c r="K30" s="78">
        <v>150</v>
      </c>
      <c r="L30" s="79">
        <f>K30*H30</f>
        <v>2550</v>
      </c>
    </row>
    <row r="31" spans="2:13" ht="25.5">
      <c r="B31" s="68">
        <v>4</v>
      </c>
      <c r="C31" s="95"/>
      <c r="D31" s="69" t="s">
        <v>277</v>
      </c>
      <c r="E31" s="246" t="s">
        <v>834</v>
      </c>
      <c r="F31" s="70" t="s">
        <v>278</v>
      </c>
      <c r="G31" s="56" t="s">
        <v>3</v>
      </c>
      <c r="H31" s="71">
        <v>50</v>
      </c>
      <c r="I31" s="72">
        <v>0</v>
      </c>
      <c r="J31" s="72">
        <v>15.55</v>
      </c>
      <c r="K31" s="72">
        <v>15.55</v>
      </c>
      <c r="L31" s="73">
        <f>K31*H31</f>
        <v>777.5</v>
      </c>
    </row>
    <row r="32" spans="2:13">
      <c r="B32" s="98"/>
      <c r="C32" s="8"/>
      <c r="D32" s="8"/>
      <c r="E32" s="8"/>
      <c r="F32" s="47"/>
      <c r="G32" s="8"/>
      <c r="H32" s="48"/>
      <c r="I32" s="48"/>
      <c r="J32" s="48"/>
      <c r="K32" s="48"/>
      <c r="L32" s="60"/>
    </row>
    <row r="33" spans="2:13" ht="12.75" customHeight="1">
      <c r="B33" s="38"/>
      <c r="C33" s="97"/>
      <c r="D33" s="97"/>
      <c r="E33" s="39"/>
      <c r="F33" s="452" t="s">
        <v>234</v>
      </c>
      <c r="G33" s="452"/>
      <c r="H33" s="452"/>
      <c r="I33" s="452"/>
      <c r="J33" s="452"/>
      <c r="K33" s="453"/>
      <c r="L33" s="61">
        <f>SUM(L28:L32)</f>
        <v>4344.5200000000004</v>
      </c>
      <c r="M33" s="356"/>
    </row>
    <row r="34" spans="2:13">
      <c r="B34" s="99"/>
      <c r="C34" s="8"/>
      <c r="D34" s="8"/>
      <c r="E34" s="8"/>
      <c r="F34" s="8"/>
      <c r="G34" s="39"/>
      <c r="H34" s="39"/>
      <c r="I34" s="39"/>
      <c r="J34" s="39"/>
      <c r="K34" s="39"/>
      <c r="L34" s="62"/>
    </row>
    <row r="35" spans="2:13" ht="12.75" customHeight="1">
      <c r="B35" s="402" t="s">
        <v>242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5"/>
    </row>
    <row r="36" spans="2:13" ht="25.5">
      <c r="B36" s="100">
        <v>1</v>
      </c>
      <c r="C36" s="6"/>
      <c r="D36" s="6"/>
      <c r="E36" s="6"/>
      <c r="F36" s="5" t="s">
        <v>46</v>
      </c>
      <c r="G36" s="6"/>
      <c r="H36" s="7"/>
      <c r="I36" s="42"/>
      <c r="J36" s="42"/>
      <c r="K36" s="54"/>
      <c r="L36" s="59"/>
    </row>
    <row r="37" spans="2:13" ht="38.25">
      <c r="B37" s="101"/>
      <c r="C37" s="6" t="s">
        <v>0</v>
      </c>
      <c r="D37" s="6" t="s">
        <v>336</v>
      </c>
      <c r="E37" s="6" t="s">
        <v>835</v>
      </c>
      <c r="F37" s="5" t="s">
        <v>93</v>
      </c>
      <c r="G37" s="6" t="s">
        <v>9</v>
      </c>
      <c r="H37" s="51">
        <v>30</v>
      </c>
      <c r="I37" s="86">
        <v>21.49</v>
      </c>
      <c r="J37" s="86">
        <v>32.35</v>
      </c>
      <c r="K37" s="86">
        <v>53.84</v>
      </c>
      <c r="L37" s="60">
        <f>K37*H37</f>
        <v>1615.2</v>
      </c>
    </row>
    <row r="38" spans="2:13">
      <c r="B38" s="101"/>
      <c r="C38" s="6"/>
      <c r="D38" s="6"/>
      <c r="E38" s="6"/>
      <c r="F38" s="5"/>
      <c r="G38" s="6"/>
      <c r="H38" s="7"/>
      <c r="I38" s="91"/>
      <c r="J38" s="91"/>
      <c r="K38" s="92"/>
      <c r="L38" s="59"/>
    </row>
    <row r="39" spans="2:13">
      <c r="B39" s="100">
        <v>2</v>
      </c>
      <c r="C39" s="6"/>
      <c r="D39" s="6"/>
      <c r="E39" s="6"/>
      <c r="F39" s="5" t="s">
        <v>32</v>
      </c>
      <c r="G39" s="6"/>
      <c r="H39" s="7"/>
      <c r="I39" s="7"/>
      <c r="J39" s="7"/>
      <c r="K39" s="51"/>
      <c r="L39" s="59"/>
    </row>
    <row r="40" spans="2:13" ht="63.75">
      <c r="B40" s="101"/>
      <c r="C40" s="6" t="s">
        <v>20</v>
      </c>
      <c r="D40" s="6">
        <v>220102</v>
      </c>
      <c r="E40" s="6" t="s">
        <v>835</v>
      </c>
      <c r="F40" s="5" t="s">
        <v>154</v>
      </c>
      <c r="G40" s="6" t="s">
        <v>3</v>
      </c>
      <c r="H40" s="7">
        <v>70</v>
      </c>
      <c r="I40" s="7">
        <v>30.23</v>
      </c>
      <c r="J40" s="7">
        <v>30.83</v>
      </c>
      <c r="K40" s="51">
        <v>61.06</v>
      </c>
      <c r="L40" s="59">
        <f>K40*H40</f>
        <v>4274.2</v>
      </c>
    </row>
    <row r="41" spans="2:13">
      <c r="B41" s="101"/>
      <c r="C41" s="6" t="s">
        <v>21</v>
      </c>
      <c r="D41" s="6" t="s">
        <v>336</v>
      </c>
      <c r="E41" s="6" t="s">
        <v>835</v>
      </c>
      <c r="F41" s="5" t="s">
        <v>155</v>
      </c>
      <c r="G41" s="6" t="s">
        <v>9</v>
      </c>
      <c r="H41" s="7">
        <v>60</v>
      </c>
      <c r="I41" s="7"/>
      <c r="J41" s="7"/>
      <c r="K41" s="51">
        <v>5.32</v>
      </c>
      <c r="L41" s="59">
        <f>K41*H41</f>
        <v>319.20000000000005</v>
      </c>
    </row>
    <row r="42" spans="2:13">
      <c r="B42" s="101"/>
      <c r="C42" s="6"/>
      <c r="D42" s="6"/>
      <c r="E42" s="6"/>
      <c r="F42" s="5"/>
      <c r="G42" s="6"/>
      <c r="H42" s="7"/>
      <c r="I42" s="7"/>
      <c r="J42" s="7"/>
      <c r="K42" s="51"/>
      <c r="L42" s="59"/>
    </row>
    <row r="43" spans="2:13">
      <c r="B43" s="100">
        <v>3</v>
      </c>
      <c r="C43" s="6"/>
      <c r="D43" s="6"/>
      <c r="E43" s="6"/>
      <c r="F43" s="20" t="s">
        <v>104</v>
      </c>
      <c r="G43" s="82"/>
      <c r="H43" s="83"/>
      <c r="I43" s="83"/>
      <c r="J43" s="83"/>
      <c r="K43" s="84"/>
      <c r="L43" s="59"/>
    </row>
    <row r="44" spans="2:13">
      <c r="B44" s="100"/>
      <c r="C44" s="6" t="s">
        <v>4</v>
      </c>
      <c r="D44" s="43"/>
      <c r="E44" s="43" t="s">
        <v>834</v>
      </c>
      <c r="F44" s="81" t="s">
        <v>280</v>
      </c>
      <c r="G44" s="85" t="s">
        <v>9</v>
      </c>
      <c r="H44" s="350">
        <v>32</v>
      </c>
      <c r="I44" s="85">
        <v>0.77</v>
      </c>
      <c r="J44" s="85">
        <v>0.77</v>
      </c>
      <c r="K44" s="87">
        <f>SUM(H44:J44)</f>
        <v>33.540000000000006</v>
      </c>
      <c r="L44" s="60">
        <f>K44*H44</f>
        <v>1073.2800000000002</v>
      </c>
    </row>
    <row r="45" spans="2:13">
      <c r="B45" s="100">
        <v>4</v>
      </c>
      <c r="C45" s="45"/>
      <c r="D45" s="6"/>
      <c r="E45" s="6"/>
      <c r="F45" s="24" t="s">
        <v>88</v>
      </c>
      <c r="G45" s="14"/>
      <c r="H45" s="14"/>
      <c r="I45" s="4"/>
      <c r="J45" s="4"/>
      <c r="K45" s="89"/>
      <c r="L45" s="59"/>
    </row>
    <row r="46" spans="2:13">
      <c r="B46" s="100"/>
      <c r="C46" s="45" t="s">
        <v>29</v>
      </c>
      <c r="D46" s="6" t="s">
        <v>336</v>
      </c>
      <c r="E46" s="6" t="s">
        <v>834</v>
      </c>
      <c r="F46" s="20" t="s">
        <v>89</v>
      </c>
      <c r="G46" s="21" t="s">
        <v>90</v>
      </c>
      <c r="H46" s="22">
        <v>80</v>
      </c>
      <c r="I46" s="88"/>
      <c r="J46" s="26">
        <v>49.3</v>
      </c>
      <c r="K46" s="90"/>
      <c r="L46" s="59">
        <f>J46*H46</f>
        <v>3944</v>
      </c>
    </row>
    <row r="47" spans="2:13">
      <c r="B47" s="100"/>
      <c r="C47" s="45" t="s">
        <v>36</v>
      </c>
      <c r="D47" s="6" t="s">
        <v>336</v>
      </c>
      <c r="E47" s="6" t="s">
        <v>834</v>
      </c>
      <c r="F47" s="20" t="s">
        <v>91</v>
      </c>
      <c r="G47" s="21" t="s">
        <v>90</v>
      </c>
      <c r="H47" s="22">
        <v>80</v>
      </c>
      <c r="I47" s="88"/>
      <c r="J47" s="26">
        <v>26.78</v>
      </c>
      <c r="K47" s="90"/>
      <c r="L47" s="59">
        <f>J47*H47</f>
        <v>2142.4</v>
      </c>
    </row>
    <row r="48" spans="2:13">
      <c r="B48" s="98"/>
      <c r="C48" s="8"/>
      <c r="D48" s="8"/>
      <c r="E48" s="8"/>
      <c r="F48" s="47"/>
      <c r="G48" s="8"/>
      <c r="H48" s="48"/>
      <c r="I48" s="48"/>
      <c r="J48" s="48"/>
      <c r="K48" s="48"/>
      <c r="L48" s="60"/>
    </row>
    <row r="49" spans="2:12" ht="12.75" customHeight="1">
      <c r="B49" s="38"/>
      <c r="C49" s="97"/>
      <c r="D49" s="97"/>
      <c r="E49" s="39"/>
      <c r="F49" s="452" t="s">
        <v>234</v>
      </c>
      <c r="G49" s="452"/>
      <c r="H49" s="452"/>
      <c r="I49" s="452"/>
      <c r="J49" s="452"/>
      <c r="K49" s="453"/>
      <c r="L49" s="61">
        <f>SUM(L37:L48)</f>
        <v>13368.279999999999</v>
      </c>
    </row>
    <row r="50" spans="2:12">
      <c r="B50" s="99"/>
      <c r="C50" s="8"/>
      <c r="D50" s="8"/>
      <c r="E50" s="8"/>
      <c r="F50" s="8"/>
      <c r="G50" s="39"/>
      <c r="H50" s="39"/>
      <c r="I50" s="39"/>
      <c r="J50" s="39"/>
      <c r="K50" s="39"/>
      <c r="L50" s="62"/>
    </row>
    <row r="51" spans="2:12" ht="12.75" customHeight="1">
      <c r="B51" s="402" t="s">
        <v>243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5"/>
    </row>
    <row r="52" spans="2:12">
      <c r="B52" s="100"/>
      <c r="C52" s="6"/>
      <c r="D52" s="6"/>
      <c r="E52" s="6"/>
      <c r="F52" s="5"/>
      <c r="G52" s="6"/>
      <c r="H52" s="7"/>
      <c r="I52" s="7"/>
      <c r="J52" s="7"/>
      <c r="K52" s="51"/>
      <c r="L52" s="59"/>
    </row>
    <row r="53" spans="2:12">
      <c r="B53" s="100">
        <v>2</v>
      </c>
      <c r="C53" s="6"/>
      <c r="D53" s="6"/>
      <c r="E53" s="6"/>
      <c r="F53" s="5" t="s">
        <v>45</v>
      </c>
      <c r="G53" s="6"/>
      <c r="H53" s="7"/>
      <c r="I53" s="7"/>
      <c r="J53" s="7"/>
      <c r="K53" s="51"/>
      <c r="L53" s="59"/>
    </row>
    <row r="54" spans="2:12" ht="25.5">
      <c r="B54" s="100"/>
      <c r="C54" s="6" t="s">
        <v>20</v>
      </c>
      <c r="D54" s="6" t="s">
        <v>283</v>
      </c>
      <c r="E54" s="6" t="s">
        <v>834</v>
      </c>
      <c r="F54" s="5" t="s">
        <v>78</v>
      </c>
      <c r="G54" s="6" t="s">
        <v>3</v>
      </c>
      <c r="H54" s="7">
        <v>110</v>
      </c>
      <c r="I54" s="7">
        <v>1.44</v>
      </c>
      <c r="J54" s="7">
        <v>2.8</v>
      </c>
      <c r="K54" s="51">
        <f>I54+J54</f>
        <v>4.24</v>
      </c>
      <c r="L54" s="59">
        <f t="shared" ref="L54:L60" si="1">K54*H54</f>
        <v>466.40000000000003</v>
      </c>
    </row>
    <row r="55" spans="2:12">
      <c r="B55" s="100"/>
      <c r="C55" s="6" t="s">
        <v>21</v>
      </c>
      <c r="D55" s="6" t="s">
        <v>284</v>
      </c>
      <c r="E55" s="6" t="s">
        <v>834</v>
      </c>
      <c r="F55" s="5" t="s">
        <v>158</v>
      </c>
      <c r="G55" s="6" t="s">
        <v>3</v>
      </c>
      <c r="H55" s="7">
        <v>110</v>
      </c>
      <c r="I55" s="7">
        <v>0.91</v>
      </c>
      <c r="J55" s="7">
        <v>6.61</v>
      </c>
      <c r="K55" s="51">
        <f t="shared" ref="K55:K112" si="2">I55+J55</f>
        <v>7.5200000000000005</v>
      </c>
      <c r="L55" s="59">
        <f t="shared" si="1"/>
        <v>827.2</v>
      </c>
    </row>
    <row r="56" spans="2:12">
      <c r="B56" s="100"/>
      <c r="C56" s="6" t="s">
        <v>22</v>
      </c>
      <c r="D56" s="6" t="s">
        <v>285</v>
      </c>
      <c r="E56" s="6" t="s">
        <v>834</v>
      </c>
      <c r="F56" s="5" t="s">
        <v>281</v>
      </c>
      <c r="G56" s="6" t="s">
        <v>3</v>
      </c>
      <c r="H56" s="7">
        <v>100</v>
      </c>
      <c r="I56" s="7">
        <v>0</v>
      </c>
      <c r="J56" s="7">
        <v>7.18</v>
      </c>
      <c r="K56" s="51">
        <f t="shared" si="2"/>
        <v>7.18</v>
      </c>
      <c r="L56" s="59">
        <f t="shared" si="1"/>
        <v>718</v>
      </c>
    </row>
    <row r="57" spans="2:12" ht="51">
      <c r="B57" s="100"/>
      <c r="C57" s="6" t="s">
        <v>64</v>
      </c>
      <c r="D57" s="6" t="s">
        <v>286</v>
      </c>
      <c r="E57" s="6" t="s">
        <v>835</v>
      </c>
      <c r="F57" s="5" t="s">
        <v>167</v>
      </c>
      <c r="G57" s="6" t="s">
        <v>3</v>
      </c>
      <c r="H57" s="7">
        <v>100</v>
      </c>
      <c r="I57" s="7">
        <v>29.54</v>
      </c>
      <c r="J57" s="7">
        <v>7.6</v>
      </c>
      <c r="K57" s="51">
        <f t="shared" si="2"/>
        <v>37.14</v>
      </c>
      <c r="L57" s="59">
        <f t="shared" si="1"/>
        <v>3714</v>
      </c>
    </row>
    <row r="58" spans="2:12">
      <c r="B58" s="100"/>
      <c r="C58" s="6" t="s">
        <v>65</v>
      </c>
      <c r="D58" s="6" t="s">
        <v>285</v>
      </c>
      <c r="E58" s="6" t="s">
        <v>834</v>
      </c>
      <c r="F58" s="5" t="s">
        <v>794</v>
      </c>
      <c r="G58" s="6" t="s">
        <v>677</v>
      </c>
      <c r="H58" s="7">
        <v>110</v>
      </c>
      <c r="I58" s="7">
        <v>0</v>
      </c>
      <c r="J58" s="7">
        <v>7.18</v>
      </c>
      <c r="K58" s="51">
        <f t="shared" ref="K58" si="3">I58+J58</f>
        <v>7.18</v>
      </c>
      <c r="L58" s="59">
        <f t="shared" si="1"/>
        <v>789.8</v>
      </c>
    </row>
    <row r="59" spans="2:12" ht="38.25">
      <c r="B59" s="100"/>
      <c r="C59" s="6" t="s">
        <v>165</v>
      </c>
      <c r="D59" s="6" t="s">
        <v>333</v>
      </c>
      <c r="E59" s="6" t="s">
        <v>834</v>
      </c>
      <c r="F59" s="27" t="s">
        <v>159</v>
      </c>
      <c r="G59" s="6" t="s">
        <v>3</v>
      </c>
      <c r="H59" s="7">
        <v>110</v>
      </c>
      <c r="I59" s="7">
        <v>64.28</v>
      </c>
      <c r="J59" s="7">
        <v>42.82</v>
      </c>
      <c r="K59" s="51">
        <f t="shared" si="2"/>
        <v>107.1</v>
      </c>
      <c r="L59" s="59">
        <f t="shared" si="1"/>
        <v>11781</v>
      </c>
    </row>
    <row r="60" spans="2:12" ht="25.5">
      <c r="B60" s="100"/>
      <c r="C60" s="6" t="s">
        <v>440</v>
      </c>
      <c r="D60" s="6" t="s">
        <v>287</v>
      </c>
      <c r="E60" s="6" t="s">
        <v>834</v>
      </c>
      <c r="F60" s="5" t="s">
        <v>166</v>
      </c>
      <c r="G60" s="6" t="s">
        <v>3</v>
      </c>
      <c r="H60" s="7">
        <v>100</v>
      </c>
      <c r="I60" s="7">
        <v>1.06</v>
      </c>
      <c r="J60" s="7">
        <v>6.01</v>
      </c>
      <c r="K60" s="51">
        <f t="shared" si="2"/>
        <v>7.07</v>
      </c>
      <c r="L60" s="59">
        <f t="shared" si="1"/>
        <v>707</v>
      </c>
    </row>
    <row r="61" spans="2:12">
      <c r="B61" s="101"/>
      <c r="C61" s="6"/>
      <c r="D61" s="6"/>
      <c r="E61" s="6"/>
      <c r="F61" s="23"/>
      <c r="G61" s="4"/>
      <c r="H61" s="7"/>
      <c r="I61" s="7"/>
      <c r="J61" s="7"/>
      <c r="K61" s="51"/>
      <c r="L61" s="59"/>
    </row>
    <row r="62" spans="2:12">
      <c r="B62" s="100">
        <v>3</v>
      </c>
      <c r="C62" s="6"/>
      <c r="D62" s="6"/>
      <c r="E62" s="6"/>
      <c r="F62" s="5" t="s">
        <v>63</v>
      </c>
      <c r="G62" s="6"/>
      <c r="H62" s="7"/>
      <c r="I62" s="7"/>
      <c r="J62" s="7"/>
      <c r="K62" s="51"/>
      <c r="L62" s="59"/>
    </row>
    <row r="63" spans="2:12" ht="25.5">
      <c r="B63" s="100"/>
      <c r="C63" s="6" t="s">
        <v>4</v>
      </c>
      <c r="D63" s="6"/>
      <c r="E63" s="6"/>
      <c r="F63" s="5" t="s">
        <v>134</v>
      </c>
      <c r="G63" s="4"/>
      <c r="H63" s="7"/>
      <c r="I63" s="7"/>
      <c r="J63" s="7"/>
      <c r="K63" s="51"/>
      <c r="L63" s="59"/>
    </row>
    <row r="64" spans="2:12" ht="25.5">
      <c r="B64" s="100"/>
      <c r="C64" s="6" t="s">
        <v>35</v>
      </c>
      <c r="D64" s="6" t="s">
        <v>288</v>
      </c>
      <c r="E64" s="6" t="s">
        <v>834</v>
      </c>
      <c r="F64" s="27" t="s">
        <v>135</v>
      </c>
      <c r="G64" s="6" t="s">
        <v>3</v>
      </c>
      <c r="H64" s="58">
        <v>50</v>
      </c>
      <c r="I64" s="7">
        <v>50.16</v>
      </c>
      <c r="J64" s="7">
        <v>14.98</v>
      </c>
      <c r="K64" s="51">
        <f t="shared" si="2"/>
        <v>65.14</v>
      </c>
      <c r="L64" s="59">
        <f t="shared" ref="L64:L71" si="4">K64*H64</f>
        <v>3257</v>
      </c>
    </row>
    <row r="65" spans="2:12" ht="25.5">
      <c r="B65" s="100"/>
      <c r="C65" s="6" t="s">
        <v>47</v>
      </c>
      <c r="D65" s="6" t="s">
        <v>288</v>
      </c>
      <c r="E65" s="6" t="s">
        <v>835</v>
      </c>
      <c r="F65" s="5" t="s">
        <v>136</v>
      </c>
      <c r="G65" s="6" t="s">
        <v>3</v>
      </c>
      <c r="H65" s="7">
        <v>34</v>
      </c>
      <c r="I65" s="7">
        <v>50.16</v>
      </c>
      <c r="J65" s="7">
        <v>14.98</v>
      </c>
      <c r="K65" s="51">
        <f t="shared" si="2"/>
        <v>65.14</v>
      </c>
      <c r="L65" s="59">
        <f t="shared" si="4"/>
        <v>2214.7600000000002</v>
      </c>
    </row>
    <row r="66" spans="2:12">
      <c r="B66" s="100"/>
      <c r="C66" s="6" t="s">
        <v>48</v>
      </c>
      <c r="D66" s="80" t="s">
        <v>795</v>
      </c>
      <c r="E66" s="80" t="s">
        <v>834</v>
      </c>
      <c r="F66" s="5" t="s">
        <v>613</v>
      </c>
      <c r="G66" s="6" t="s">
        <v>9</v>
      </c>
      <c r="H66" s="7">
        <v>24</v>
      </c>
      <c r="I66" s="7">
        <v>0</v>
      </c>
      <c r="J66" s="7">
        <v>9.57</v>
      </c>
      <c r="K66" s="51">
        <v>9.57</v>
      </c>
      <c r="L66" s="59">
        <f t="shared" si="4"/>
        <v>229.68</v>
      </c>
    </row>
    <row r="67" spans="2:12" ht="25.5">
      <c r="B67" s="100"/>
      <c r="C67" s="6" t="s">
        <v>346</v>
      </c>
      <c r="D67" s="6" t="s">
        <v>289</v>
      </c>
      <c r="E67" s="6" t="s">
        <v>835</v>
      </c>
      <c r="F67" s="5" t="s">
        <v>160</v>
      </c>
      <c r="G67" s="6" t="s">
        <v>9</v>
      </c>
      <c r="H67" s="7">
        <v>24</v>
      </c>
      <c r="I67" s="7">
        <v>3.42</v>
      </c>
      <c r="J67" s="7">
        <v>24.05</v>
      </c>
      <c r="K67" s="51">
        <f t="shared" si="2"/>
        <v>27.47</v>
      </c>
      <c r="L67" s="59">
        <f t="shared" si="4"/>
        <v>659.28</v>
      </c>
    </row>
    <row r="68" spans="2:12">
      <c r="B68" s="100"/>
      <c r="C68" s="6" t="s">
        <v>347</v>
      </c>
      <c r="D68" s="80" t="s">
        <v>795</v>
      </c>
      <c r="E68" s="80" t="s">
        <v>834</v>
      </c>
      <c r="F68" s="5" t="s">
        <v>613</v>
      </c>
      <c r="G68" s="6" t="s">
        <v>9</v>
      </c>
      <c r="H68" s="7">
        <v>149</v>
      </c>
      <c r="I68" s="7">
        <v>0</v>
      </c>
      <c r="J68" s="7">
        <v>9.57</v>
      </c>
      <c r="K68" s="51">
        <v>9.57</v>
      </c>
      <c r="L68" s="59">
        <f t="shared" si="4"/>
        <v>1425.93</v>
      </c>
    </row>
    <row r="69" spans="2:12" ht="38.25">
      <c r="B69" s="100"/>
      <c r="C69" s="6" t="s">
        <v>348</v>
      </c>
      <c r="D69" s="6" t="s">
        <v>290</v>
      </c>
      <c r="E69" s="6" t="s">
        <v>834</v>
      </c>
      <c r="F69" s="5" t="s">
        <v>161</v>
      </c>
      <c r="G69" s="6" t="s">
        <v>9</v>
      </c>
      <c r="H69" s="7">
        <v>149</v>
      </c>
      <c r="I69" s="7">
        <v>7.58</v>
      </c>
      <c r="J69" s="7">
        <v>4.0999999999999996</v>
      </c>
      <c r="K69" s="51">
        <f t="shared" si="2"/>
        <v>11.68</v>
      </c>
      <c r="L69" s="59">
        <f t="shared" si="4"/>
        <v>1740.32</v>
      </c>
    </row>
    <row r="70" spans="2:12">
      <c r="B70" s="100"/>
      <c r="C70" s="6" t="s">
        <v>140</v>
      </c>
      <c r="D70" s="80" t="s">
        <v>795</v>
      </c>
      <c r="E70" s="80" t="s">
        <v>834</v>
      </c>
      <c r="F70" s="5" t="s">
        <v>613</v>
      </c>
      <c r="G70" s="6" t="s">
        <v>9</v>
      </c>
      <c r="H70" s="7">
        <v>46</v>
      </c>
      <c r="I70" s="7">
        <v>0</v>
      </c>
      <c r="J70" s="7">
        <v>9.57</v>
      </c>
      <c r="K70" s="51">
        <v>9.57</v>
      </c>
      <c r="L70" s="59">
        <f t="shared" si="4"/>
        <v>440.22</v>
      </c>
    </row>
    <row r="71" spans="2:12" ht="38.25">
      <c r="B71" s="100"/>
      <c r="C71" s="6" t="s">
        <v>141</v>
      </c>
      <c r="D71" s="6" t="s">
        <v>290</v>
      </c>
      <c r="E71" s="6" t="s">
        <v>834</v>
      </c>
      <c r="F71" s="5" t="s">
        <v>162</v>
      </c>
      <c r="G71" s="6" t="s">
        <v>9</v>
      </c>
      <c r="H71" s="7">
        <v>46</v>
      </c>
      <c r="I71" s="7">
        <v>7.58</v>
      </c>
      <c r="J71" s="7">
        <v>4.0999999999999996</v>
      </c>
      <c r="K71" s="51">
        <f t="shared" si="2"/>
        <v>11.68</v>
      </c>
      <c r="L71" s="59">
        <f t="shared" si="4"/>
        <v>537.28</v>
      </c>
    </row>
    <row r="72" spans="2:12">
      <c r="B72" s="100"/>
      <c r="C72" s="6" t="s">
        <v>349</v>
      </c>
      <c r="D72" s="6"/>
      <c r="E72" s="6" t="s">
        <v>834</v>
      </c>
      <c r="F72" s="5" t="s">
        <v>168</v>
      </c>
      <c r="G72" s="6"/>
      <c r="H72" s="7"/>
      <c r="I72" s="7"/>
      <c r="J72" s="7"/>
      <c r="K72" s="51"/>
      <c r="L72" s="59"/>
    </row>
    <row r="73" spans="2:12">
      <c r="B73" s="100"/>
      <c r="C73" s="6" t="s">
        <v>163</v>
      </c>
      <c r="D73" s="6" t="s">
        <v>291</v>
      </c>
      <c r="E73" s="6" t="s">
        <v>834</v>
      </c>
      <c r="F73" s="5" t="s">
        <v>251</v>
      </c>
      <c r="G73" s="6" t="s">
        <v>9</v>
      </c>
      <c r="H73" s="7">
        <v>1.8</v>
      </c>
      <c r="I73" s="7">
        <v>52.42</v>
      </c>
      <c r="J73" s="7">
        <v>2.39</v>
      </c>
      <c r="K73" s="51">
        <f t="shared" si="2"/>
        <v>54.81</v>
      </c>
      <c r="L73" s="59">
        <f t="shared" ref="L73:L82" si="5">K73*H73</f>
        <v>98.658000000000001</v>
      </c>
    </row>
    <row r="74" spans="2:12">
      <c r="B74" s="100"/>
      <c r="C74" s="6" t="s">
        <v>164</v>
      </c>
      <c r="D74" s="6" t="s">
        <v>292</v>
      </c>
      <c r="E74" s="6" t="s">
        <v>834</v>
      </c>
      <c r="F74" s="5" t="s">
        <v>252</v>
      </c>
      <c r="G74" s="6" t="s">
        <v>9</v>
      </c>
      <c r="H74" s="7">
        <v>0.9</v>
      </c>
      <c r="I74" s="7">
        <v>52.42</v>
      </c>
      <c r="J74" s="7">
        <v>2.39</v>
      </c>
      <c r="K74" s="51">
        <f t="shared" si="2"/>
        <v>54.81</v>
      </c>
      <c r="L74" s="59">
        <f t="shared" si="5"/>
        <v>49.329000000000001</v>
      </c>
    </row>
    <row r="75" spans="2:12">
      <c r="B75" s="100"/>
      <c r="C75" s="6" t="s">
        <v>350</v>
      </c>
      <c r="D75" s="6" t="s">
        <v>293</v>
      </c>
      <c r="E75" s="6" t="s">
        <v>834</v>
      </c>
      <c r="F75" s="5" t="s">
        <v>253</v>
      </c>
      <c r="G75" s="6" t="s">
        <v>9</v>
      </c>
      <c r="H75" s="7">
        <v>0.9</v>
      </c>
      <c r="I75" s="7">
        <v>52.42</v>
      </c>
      <c r="J75" s="7">
        <v>2.39</v>
      </c>
      <c r="K75" s="51">
        <f t="shared" si="2"/>
        <v>54.81</v>
      </c>
      <c r="L75" s="59">
        <f t="shared" si="5"/>
        <v>49.329000000000001</v>
      </c>
    </row>
    <row r="76" spans="2:12">
      <c r="B76" s="100"/>
      <c r="C76" s="6" t="s">
        <v>351</v>
      </c>
      <c r="D76" s="6" t="s">
        <v>294</v>
      </c>
      <c r="E76" s="6" t="s">
        <v>834</v>
      </c>
      <c r="F76" s="5" t="s">
        <v>254</v>
      </c>
      <c r="G76" s="6" t="s">
        <v>9</v>
      </c>
      <c r="H76" s="7">
        <v>1</v>
      </c>
      <c r="I76" s="7">
        <v>52.42</v>
      </c>
      <c r="J76" s="7">
        <v>2.39</v>
      </c>
      <c r="K76" s="51">
        <f t="shared" si="2"/>
        <v>54.81</v>
      </c>
      <c r="L76" s="59">
        <f t="shared" si="5"/>
        <v>54.81</v>
      </c>
    </row>
    <row r="77" spans="2:12">
      <c r="B77" s="100"/>
      <c r="C77" s="6" t="s">
        <v>352</v>
      </c>
      <c r="D77" s="6" t="s">
        <v>295</v>
      </c>
      <c r="E77" s="6" t="s">
        <v>834</v>
      </c>
      <c r="F77" s="5" t="s">
        <v>255</v>
      </c>
      <c r="G77" s="6" t="s">
        <v>9</v>
      </c>
      <c r="H77" s="7">
        <v>0.9</v>
      </c>
      <c r="I77" s="7">
        <v>52.42</v>
      </c>
      <c r="J77" s="7">
        <v>2.39</v>
      </c>
      <c r="K77" s="51">
        <f t="shared" si="2"/>
        <v>54.81</v>
      </c>
      <c r="L77" s="59">
        <f t="shared" si="5"/>
        <v>49.329000000000001</v>
      </c>
    </row>
    <row r="78" spans="2:12">
      <c r="B78" s="100"/>
      <c r="C78" s="6" t="s">
        <v>353</v>
      </c>
      <c r="D78" s="6" t="s">
        <v>296</v>
      </c>
      <c r="E78" s="6" t="s">
        <v>834</v>
      </c>
      <c r="F78" s="5" t="s">
        <v>256</v>
      </c>
      <c r="G78" s="6" t="s">
        <v>9</v>
      </c>
      <c r="H78" s="7">
        <v>2.2999999999999998</v>
      </c>
      <c r="I78" s="7">
        <v>52.42</v>
      </c>
      <c r="J78" s="7">
        <v>2.39</v>
      </c>
      <c r="K78" s="51">
        <f t="shared" si="2"/>
        <v>54.81</v>
      </c>
      <c r="L78" s="59">
        <f t="shared" si="5"/>
        <v>126.063</v>
      </c>
    </row>
    <row r="79" spans="2:12">
      <c r="B79" s="100"/>
      <c r="C79" s="6" t="s">
        <v>796</v>
      </c>
      <c r="D79" s="6" t="s">
        <v>297</v>
      </c>
      <c r="E79" s="6" t="s">
        <v>834</v>
      </c>
      <c r="F79" s="5" t="s">
        <v>257</v>
      </c>
      <c r="G79" s="6" t="s">
        <v>9</v>
      </c>
      <c r="H79" s="7">
        <v>1.65</v>
      </c>
      <c r="I79" s="7">
        <v>52.42</v>
      </c>
      <c r="J79" s="7">
        <v>2.39</v>
      </c>
      <c r="K79" s="51">
        <f t="shared" si="2"/>
        <v>54.81</v>
      </c>
      <c r="L79" s="59">
        <f t="shared" si="5"/>
        <v>90.436499999999995</v>
      </c>
    </row>
    <row r="80" spans="2:12">
      <c r="B80" s="100"/>
      <c r="C80" s="46" t="s">
        <v>797</v>
      </c>
      <c r="D80" s="6" t="s">
        <v>298</v>
      </c>
      <c r="E80" s="6" t="s">
        <v>834</v>
      </c>
      <c r="F80" s="5" t="s">
        <v>258</v>
      </c>
      <c r="G80" s="6" t="s">
        <v>9</v>
      </c>
      <c r="H80" s="7">
        <v>2.2999999999999998</v>
      </c>
      <c r="I80" s="7">
        <v>52.42</v>
      </c>
      <c r="J80" s="7">
        <v>2.39</v>
      </c>
      <c r="K80" s="51">
        <f t="shared" si="2"/>
        <v>54.81</v>
      </c>
      <c r="L80" s="59">
        <f t="shared" si="5"/>
        <v>126.063</v>
      </c>
    </row>
    <row r="81" spans="2:12" ht="25.5">
      <c r="B81" s="100"/>
      <c r="C81" s="6" t="s">
        <v>798</v>
      </c>
      <c r="D81" s="6" t="s">
        <v>332</v>
      </c>
      <c r="E81" s="6" t="s">
        <v>834</v>
      </c>
      <c r="F81" s="5" t="s">
        <v>169</v>
      </c>
      <c r="G81" s="6" t="s">
        <v>3</v>
      </c>
      <c r="H81" s="7">
        <v>297</v>
      </c>
      <c r="I81" s="7">
        <v>2.64</v>
      </c>
      <c r="J81" s="7">
        <v>6.01</v>
      </c>
      <c r="K81" s="51">
        <f t="shared" si="2"/>
        <v>8.65</v>
      </c>
      <c r="L81" s="59">
        <f t="shared" si="5"/>
        <v>2569.0500000000002</v>
      </c>
    </row>
    <row r="82" spans="2:12" ht="153">
      <c r="B82" s="100"/>
      <c r="C82" s="46" t="s">
        <v>799</v>
      </c>
      <c r="D82" s="6"/>
      <c r="E82" s="6" t="s">
        <v>834</v>
      </c>
      <c r="F82" s="5" t="s">
        <v>227</v>
      </c>
      <c r="G82" s="6" t="s">
        <v>3</v>
      </c>
      <c r="H82" s="7">
        <v>32</v>
      </c>
      <c r="I82" s="7"/>
      <c r="J82" s="7"/>
      <c r="K82" s="51">
        <v>120</v>
      </c>
      <c r="L82" s="59">
        <f t="shared" si="5"/>
        <v>3840</v>
      </c>
    </row>
    <row r="83" spans="2:12">
      <c r="B83" s="101"/>
      <c r="C83" s="6"/>
      <c r="D83" s="6"/>
      <c r="E83" s="6"/>
      <c r="F83" s="28"/>
      <c r="G83" s="6"/>
      <c r="H83" s="7"/>
      <c r="I83" s="7"/>
      <c r="J83" s="13"/>
      <c r="K83" s="51"/>
      <c r="L83" s="59"/>
    </row>
    <row r="84" spans="2:12">
      <c r="B84" s="100">
        <v>4</v>
      </c>
      <c r="C84" s="6"/>
      <c r="D84" s="6"/>
      <c r="E84" s="6"/>
      <c r="F84" s="5" t="s">
        <v>10</v>
      </c>
      <c r="G84" s="6"/>
      <c r="H84" s="7"/>
      <c r="I84" s="7"/>
      <c r="J84" s="7"/>
      <c r="K84" s="51"/>
      <c r="L84" s="59"/>
    </row>
    <row r="85" spans="2:12">
      <c r="B85" s="100"/>
      <c r="C85" s="6" t="s">
        <v>29</v>
      </c>
      <c r="D85" s="6"/>
      <c r="E85" s="6"/>
      <c r="F85" s="5" t="s">
        <v>146</v>
      </c>
      <c r="G85" s="6"/>
      <c r="H85" s="7"/>
      <c r="I85" s="7"/>
      <c r="J85" s="7"/>
      <c r="K85" s="51"/>
      <c r="L85" s="59"/>
    </row>
    <row r="86" spans="2:12">
      <c r="B86" s="100"/>
      <c r="C86" s="6" t="s">
        <v>66</v>
      </c>
      <c r="D86" s="6" t="s">
        <v>299</v>
      </c>
      <c r="E86" s="6" t="s">
        <v>835</v>
      </c>
      <c r="F86" s="5" t="s">
        <v>147</v>
      </c>
      <c r="G86" s="6" t="s">
        <v>8</v>
      </c>
      <c r="H86" s="7">
        <v>2</v>
      </c>
      <c r="I86" s="7">
        <v>134.1</v>
      </c>
      <c r="J86" s="7">
        <v>35.200000000000003</v>
      </c>
      <c r="K86" s="51">
        <f t="shared" si="2"/>
        <v>169.3</v>
      </c>
      <c r="L86" s="59">
        <f t="shared" ref="L86:L91" si="6">K86*H86</f>
        <v>338.6</v>
      </c>
    </row>
    <row r="87" spans="2:12" ht="38.25">
      <c r="B87" s="100"/>
      <c r="C87" s="6" t="s">
        <v>67</v>
      </c>
      <c r="D87" s="6" t="s">
        <v>300</v>
      </c>
      <c r="E87" s="6" t="s">
        <v>835</v>
      </c>
      <c r="F87" s="29" t="s">
        <v>181</v>
      </c>
      <c r="G87" s="6" t="s">
        <v>8</v>
      </c>
      <c r="H87" s="7">
        <v>1</v>
      </c>
      <c r="I87" s="7">
        <v>419.18</v>
      </c>
      <c r="J87" s="7">
        <v>35.200000000000003</v>
      </c>
      <c r="K87" s="51">
        <f t="shared" si="2"/>
        <v>454.38</v>
      </c>
      <c r="L87" s="59">
        <f t="shared" si="6"/>
        <v>454.38</v>
      </c>
    </row>
    <row r="88" spans="2:12" ht="25.5">
      <c r="B88" s="100"/>
      <c r="C88" s="6" t="s">
        <v>68</v>
      </c>
      <c r="D88" s="6" t="s">
        <v>301</v>
      </c>
      <c r="E88" s="6" t="s">
        <v>835</v>
      </c>
      <c r="F88" s="5" t="s">
        <v>170</v>
      </c>
      <c r="G88" s="6" t="s">
        <v>8</v>
      </c>
      <c r="H88" s="7">
        <v>1</v>
      </c>
      <c r="I88" s="7">
        <v>66.260000000000005</v>
      </c>
      <c r="J88" s="7">
        <v>14.71</v>
      </c>
      <c r="K88" s="51">
        <f t="shared" si="2"/>
        <v>80.97</v>
      </c>
      <c r="L88" s="59">
        <f t="shared" si="6"/>
        <v>80.97</v>
      </c>
    </row>
    <row r="89" spans="2:12" ht="25.5">
      <c r="B89" s="100"/>
      <c r="C89" s="6" t="s">
        <v>77</v>
      </c>
      <c r="D89" s="6" t="s">
        <v>302</v>
      </c>
      <c r="E89" s="6" t="s">
        <v>835</v>
      </c>
      <c r="F89" s="5" t="s">
        <v>216</v>
      </c>
      <c r="G89" s="6" t="s">
        <v>8</v>
      </c>
      <c r="H89" s="7">
        <v>5</v>
      </c>
      <c r="I89" s="7">
        <v>24.36</v>
      </c>
      <c r="J89" s="7">
        <v>8.73</v>
      </c>
      <c r="K89" s="51">
        <f t="shared" si="2"/>
        <v>33.090000000000003</v>
      </c>
      <c r="L89" s="59">
        <f t="shared" si="6"/>
        <v>165.45000000000002</v>
      </c>
    </row>
    <row r="90" spans="2:12">
      <c r="B90" s="100"/>
      <c r="C90" s="6" t="s">
        <v>80</v>
      </c>
      <c r="D90" s="6" t="s">
        <v>303</v>
      </c>
      <c r="E90" s="6" t="s">
        <v>835</v>
      </c>
      <c r="F90" s="5" t="s">
        <v>171</v>
      </c>
      <c r="G90" s="6" t="s">
        <v>8</v>
      </c>
      <c r="H90" s="7">
        <v>2</v>
      </c>
      <c r="I90" s="7">
        <v>18</v>
      </c>
      <c r="J90" s="7">
        <v>8.73</v>
      </c>
      <c r="K90" s="51">
        <f t="shared" si="2"/>
        <v>26.73</v>
      </c>
      <c r="L90" s="59">
        <f t="shared" si="6"/>
        <v>53.46</v>
      </c>
    </row>
    <row r="91" spans="2:12" ht="25.5">
      <c r="B91" s="102"/>
      <c r="C91" s="6" t="s">
        <v>110</v>
      </c>
      <c r="D91" s="6" t="s">
        <v>304</v>
      </c>
      <c r="E91" s="6" t="s">
        <v>834</v>
      </c>
      <c r="F91" s="5" t="s">
        <v>172</v>
      </c>
      <c r="G91" s="6" t="s">
        <v>8</v>
      </c>
      <c r="H91" s="7">
        <v>1</v>
      </c>
      <c r="I91" s="7">
        <v>774.49</v>
      </c>
      <c r="J91" s="7">
        <v>40.99</v>
      </c>
      <c r="K91" s="51">
        <f t="shared" si="2"/>
        <v>815.48</v>
      </c>
      <c r="L91" s="59">
        <f t="shared" si="6"/>
        <v>815.48</v>
      </c>
    </row>
    <row r="92" spans="2:12">
      <c r="B92" s="100"/>
      <c r="C92" s="6"/>
      <c r="D92" s="6"/>
      <c r="E92" s="6"/>
      <c r="F92" s="5"/>
      <c r="G92" s="6"/>
      <c r="H92" s="7"/>
      <c r="I92" s="7"/>
      <c r="J92" s="7"/>
      <c r="K92" s="51"/>
      <c r="L92" s="59"/>
    </row>
    <row r="93" spans="2:12">
      <c r="B93" s="100"/>
      <c r="C93" s="6" t="s">
        <v>36</v>
      </c>
      <c r="D93" s="6"/>
      <c r="E93" s="6"/>
      <c r="F93" s="5" t="s">
        <v>139</v>
      </c>
      <c r="G93" s="6"/>
      <c r="H93" s="7"/>
      <c r="I93" s="7"/>
      <c r="J93" s="7"/>
      <c r="K93" s="51"/>
      <c r="L93" s="59"/>
    </row>
    <row r="94" spans="2:12" ht="51">
      <c r="B94" s="100"/>
      <c r="C94" s="6" t="s">
        <v>69</v>
      </c>
      <c r="D94" s="6" t="s">
        <v>305</v>
      </c>
      <c r="E94" s="6" t="s">
        <v>835</v>
      </c>
      <c r="F94" s="5" t="s">
        <v>173</v>
      </c>
      <c r="G94" s="6" t="s">
        <v>8</v>
      </c>
      <c r="H94" s="7">
        <v>3</v>
      </c>
      <c r="I94" s="7">
        <v>21.44</v>
      </c>
      <c r="J94" s="7">
        <v>3.62</v>
      </c>
      <c r="K94" s="51">
        <f t="shared" si="2"/>
        <v>25.060000000000002</v>
      </c>
      <c r="L94" s="59">
        <f>K94*H94</f>
        <v>75.180000000000007</v>
      </c>
    </row>
    <row r="95" spans="2:12" ht="38.25">
      <c r="B95" s="100"/>
      <c r="C95" s="6" t="s">
        <v>70</v>
      </c>
      <c r="D95" s="6" t="s">
        <v>306</v>
      </c>
      <c r="E95" s="6" t="s">
        <v>835</v>
      </c>
      <c r="F95" s="5" t="s">
        <v>250</v>
      </c>
      <c r="G95" s="6" t="s">
        <v>8</v>
      </c>
      <c r="H95" s="7">
        <v>3</v>
      </c>
      <c r="I95" s="7">
        <v>30.31</v>
      </c>
      <c r="J95" s="7">
        <v>3.62</v>
      </c>
      <c r="K95" s="51">
        <f t="shared" si="2"/>
        <v>33.93</v>
      </c>
      <c r="L95" s="59">
        <f>K95*H95</f>
        <v>101.78999999999999</v>
      </c>
    </row>
    <row r="96" spans="2:12">
      <c r="B96" s="100"/>
      <c r="C96" s="6"/>
      <c r="D96" s="6"/>
      <c r="E96" s="6"/>
      <c r="F96" s="5"/>
      <c r="G96" s="6"/>
      <c r="H96" s="7"/>
      <c r="I96" s="7"/>
      <c r="J96" s="7"/>
      <c r="K96" s="51"/>
      <c r="L96" s="59"/>
    </row>
    <row r="97" spans="2:12">
      <c r="B97" s="100"/>
      <c r="C97" s="6" t="s">
        <v>41</v>
      </c>
      <c r="D97" s="6"/>
      <c r="E97" s="6"/>
      <c r="F97" s="5" t="s">
        <v>137</v>
      </c>
      <c r="G97" s="6"/>
      <c r="H97" s="7"/>
      <c r="I97" s="7"/>
      <c r="J97" s="7"/>
      <c r="K97" s="51"/>
      <c r="L97" s="59"/>
    </row>
    <row r="98" spans="2:12" ht="25.5">
      <c r="B98" s="100"/>
      <c r="C98" s="6" t="s">
        <v>71</v>
      </c>
      <c r="D98" s="6" t="s">
        <v>307</v>
      </c>
      <c r="E98" s="6" t="s">
        <v>835</v>
      </c>
      <c r="F98" s="5" t="s">
        <v>174</v>
      </c>
      <c r="G98" s="6" t="s">
        <v>8</v>
      </c>
      <c r="H98" s="7">
        <v>4</v>
      </c>
      <c r="I98" s="7">
        <v>171.55</v>
      </c>
      <c r="J98" s="7">
        <v>11.14</v>
      </c>
      <c r="K98" s="51">
        <f t="shared" si="2"/>
        <v>182.69</v>
      </c>
      <c r="L98" s="59">
        <f>K98*H98</f>
        <v>730.76</v>
      </c>
    </row>
    <row r="99" spans="2:12" ht="38.25">
      <c r="B99" s="100"/>
      <c r="C99" s="6" t="s">
        <v>72</v>
      </c>
      <c r="D99" s="6" t="s">
        <v>308</v>
      </c>
      <c r="E99" s="6" t="s">
        <v>835</v>
      </c>
      <c r="F99" s="5" t="s">
        <v>175</v>
      </c>
      <c r="G99" s="6" t="s">
        <v>8</v>
      </c>
      <c r="H99" s="7">
        <v>1</v>
      </c>
      <c r="I99" s="7">
        <v>23.42</v>
      </c>
      <c r="J99" s="7">
        <v>11.14</v>
      </c>
      <c r="K99" s="51">
        <f>I99+J99</f>
        <v>34.56</v>
      </c>
      <c r="L99" s="59">
        <f>K99*H99</f>
        <v>34.56</v>
      </c>
    </row>
    <row r="100" spans="2:12" ht="25.5">
      <c r="B100" s="100"/>
      <c r="C100" s="6" t="s">
        <v>73</v>
      </c>
      <c r="D100" s="69" t="s">
        <v>307</v>
      </c>
      <c r="E100" s="246" t="s">
        <v>835</v>
      </c>
      <c r="F100" s="5" t="s">
        <v>178</v>
      </c>
      <c r="G100" s="6" t="s">
        <v>8</v>
      </c>
      <c r="H100" s="7">
        <v>2</v>
      </c>
      <c r="I100" s="239">
        <v>171.55</v>
      </c>
      <c r="J100" s="239">
        <v>11.14</v>
      </c>
      <c r="K100" s="239">
        <v>182.69</v>
      </c>
      <c r="L100" s="59">
        <f>K100*H100</f>
        <v>365.38</v>
      </c>
    </row>
    <row r="101" spans="2:12" ht="25.5">
      <c r="B101" s="100"/>
      <c r="C101" s="6" t="s">
        <v>138</v>
      </c>
      <c r="D101" s="6" t="s">
        <v>309</v>
      </c>
      <c r="E101" s="6" t="s">
        <v>835</v>
      </c>
      <c r="F101" s="5" t="s">
        <v>259</v>
      </c>
      <c r="G101" s="6" t="s">
        <v>8</v>
      </c>
      <c r="H101" s="7">
        <v>4</v>
      </c>
      <c r="I101" s="7">
        <v>18.52</v>
      </c>
      <c r="J101" s="7">
        <v>10.25</v>
      </c>
      <c r="K101" s="51">
        <f t="shared" si="2"/>
        <v>28.77</v>
      </c>
      <c r="L101" s="59">
        <f>K101*H101</f>
        <v>115.08</v>
      </c>
    </row>
    <row r="102" spans="2:12">
      <c r="B102" s="100"/>
      <c r="C102" s="6"/>
      <c r="D102" s="6"/>
      <c r="E102" s="6"/>
      <c r="F102" s="30"/>
      <c r="G102" s="6"/>
      <c r="H102" s="7"/>
      <c r="I102" s="7"/>
      <c r="J102" s="7"/>
      <c r="K102" s="51"/>
      <c r="L102" s="59"/>
    </row>
    <row r="103" spans="2:12">
      <c r="B103" s="100"/>
      <c r="C103" s="6" t="s">
        <v>42</v>
      </c>
      <c r="D103" s="6"/>
      <c r="E103" s="6"/>
      <c r="F103" s="30" t="s">
        <v>30</v>
      </c>
      <c r="G103" s="6"/>
      <c r="H103" s="7"/>
      <c r="I103" s="7"/>
      <c r="J103" s="7"/>
      <c r="K103" s="51"/>
      <c r="L103" s="59"/>
    </row>
    <row r="104" spans="2:12" ht="25.5">
      <c r="B104" s="100"/>
      <c r="C104" s="6" t="s">
        <v>74</v>
      </c>
      <c r="D104" s="6" t="s">
        <v>310</v>
      </c>
      <c r="E104" s="6" t="s">
        <v>835</v>
      </c>
      <c r="F104" s="5" t="s">
        <v>179</v>
      </c>
      <c r="G104" s="6" t="s">
        <v>8</v>
      </c>
      <c r="H104" s="7">
        <v>11</v>
      </c>
      <c r="I104" s="7">
        <v>23.35</v>
      </c>
      <c r="J104" s="7">
        <v>3.62</v>
      </c>
      <c r="K104" s="51">
        <f t="shared" si="2"/>
        <v>26.970000000000002</v>
      </c>
      <c r="L104" s="59">
        <f t="shared" ref="L104:L109" si="7">K104*H104</f>
        <v>296.67</v>
      </c>
    </row>
    <row r="105" spans="2:12" ht="51">
      <c r="B105" s="100"/>
      <c r="C105" s="6" t="s">
        <v>524</v>
      </c>
      <c r="D105" s="6" t="s">
        <v>311</v>
      </c>
      <c r="E105" s="6" t="s">
        <v>835</v>
      </c>
      <c r="F105" s="5" t="s">
        <v>156</v>
      </c>
      <c r="G105" s="6" t="s">
        <v>3</v>
      </c>
      <c r="H105" s="7">
        <v>3</v>
      </c>
      <c r="I105" s="7">
        <v>292.72000000000003</v>
      </c>
      <c r="J105" s="7">
        <v>0</v>
      </c>
      <c r="K105" s="51">
        <f t="shared" si="2"/>
        <v>292.72000000000003</v>
      </c>
      <c r="L105" s="59">
        <f t="shared" si="7"/>
        <v>878.16000000000008</v>
      </c>
    </row>
    <row r="106" spans="2:12" ht="38.25">
      <c r="B106" s="100"/>
      <c r="C106" s="6" t="s">
        <v>75</v>
      </c>
      <c r="D106" s="6" t="s">
        <v>311</v>
      </c>
      <c r="E106" s="6" t="s">
        <v>835</v>
      </c>
      <c r="F106" s="5" t="s">
        <v>142</v>
      </c>
      <c r="G106" s="6" t="s">
        <v>3</v>
      </c>
      <c r="H106" s="7">
        <v>0.63</v>
      </c>
      <c r="I106" s="7">
        <v>292.72000000000003</v>
      </c>
      <c r="J106" s="7">
        <v>0</v>
      </c>
      <c r="K106" s="51">
        <f t="shared" si="2"/>
        <v>292.72000000000003</v>
      </c>
      <c r="L106" s="59">
        <f t="shared" si="7"/>
        <v>184.41360000000003</v>
      </c>
    </row>
    <row r="107" spans="2:12" ht="25.5">
      <c r="B107" s="100"/>
      <c r="C107" s="6" t="s">
        <v>76</v>
      </c>
      <c r="D107" s="6" t="s">
        <v>314</v>
      </c>
      <c r="E107" s="6" t="s">
        <v>835</v>
      </c>
      <c r="F107" s="5" t="s">
        <v>176</v>
      </c>
      <c r="G107" s="6" t="s">
        <v>8</v>
      </c>
      <c r="H107" s="7">
        <v>4</v>
      </c>
      <c r="I107" s="7">
        <v>20.61</v>
      </c>
      <c r="J107" s="7">
        <v>1.74</v>
      </c>
      <c r="K107" s="51">
        <f t="shared" si="2"/>
        <v>22.349999999999998</v>
      </c>
      <c r="L107" s="59">
        <f t="shared" si="7"/>
        <v>89.399999999999991</v>
      </c>
    </row>
    <row r="108" spans="2:12" ht="38.25">
      <c r="B108" s="100"/>
      <c r="C108" s="6" t="s">
        <v>79</v>
      </c>
      <c r="D108" s="6" t="s">
        <v>312</v>
      </c>
      <c r="E108" s="6" t="s">
        <v>835</v>
      </c>
      <c r="F108" s="5" t="s">
        <v>177</v>
      </c>
      <c r="G108" s="6" t="s">
        <v>8</v>
      </c>
      <c r="H108" s="7">
        <v>1</v>
      </c>
      <c r="I108" s="7">
        <v>560.58000000000004</v>
      </c>
      <c r="J108" s="7">
        <v>1.74</v>
      </c>
      <c r="K108" s="51">
        <f t="shared" si="2"/>
        <v>562.32000000000005</v>
      </c>
      <c r="L108" s="59">
        <f t="shared" si="7"/>
        <v>562.32000000000005</v>
      </c>
    </row>
    <row r="109" spans="2:12" ht="51">
      <c r="B109" s="100"/>
      <c r="C109" s="6" t="s">
        <v>81</v>
      </c>
      <c r="D109" s="6" t="s">
        <v>329</v>
      </c>
      <c r="E109" s="6" t="s">
        <v>835</v>
      </c>
      <c r="F109" s="29" t="s">
        <v>217</v>
      </c>
      <c r="G109" s="6" t="s">
        <v>8</v>
      </c>
      <c r="H109" s="58">
        <v>1</v>
      </c>
      <c r="I109" s="7">
        <v>363</v>
      </c>
      <c r="J109" s="7">
        <v>13.22</v>
      </c>
      <c r="K109" s="51">
        <f>I110+J110</f>
        <v>136.58000000000001</v>
      </c>
      <c r="L109" s="59">
        <f t="shared" si="7"/>
        <v>136.58000000000001</v>
      </c>
    </row>
    <row r="110" spans="2:12" ht="25.5">
      <c r="B110" s="100"/>
      <c r="C110" s="6" t="s">
        <v>105</v>
      </c>
      <c r="D110" s="6" t="s">
        <v>330</v>
      </c>
      <c r="E110" s="6" t="s">
        <v>835</v>
      </c>
      <c r="F110" s="29" t="s">
        <v>180</v>
      </c>
      <c r="G110" s="6" t="s">
        <v>8</v>
      </c>
      <c r="H110" s="58">
        <v>2</v>
      </c>
      <c r="I110" s="7">
        <v>128.65</v>
      </c>
      <c r="J110" s="7">
        <v>7.93</v>
      </c>
      <c r="K110" s="51">
        <f>I111+J111</f>
        <v>92.72999999999999</v>
      </c>
      <c r="L110" s="59">
        <f t="shared" ref="L110" si="8">K110*H110</f>
        <v>185.45999999999998</v>
      </c>
    </row>
    <row r="111" spans="2:12" ht="38.25">
      <c r="B111" s="100"/>
      <c r="C111" s="6" t="s">
        <v>106</v>
      </c>
      <c r="D111" s="6" t="s">
        <v>313</v>
      </c>
      <c r="E111" s="6" t="s">
        <v>835</v>
      </c>
      <c r="F111" s="29" t="s">
        <v>143</v>
      </c>
      <c r="G111" s="6" t="s">
        <v>8</v>
      </c>
      <c r="H111" s="58">
        <v>1</v>
      </c>
      <c r="I111" s="7">
        <v>84.8</v>
      </c>
      <c r="J111" s="7">
        <v>7.93</v>
      </c>
      <c r="K111" s="51">
        <f t="shared" si="2"/>
        <v>92.72999999999999</v>
      </c>
      <c r="L111" s="59">
        <f>K111*H111</f>
        <v>92.72999999999999</v>
      </c>
    </row>
    <row r="112" spans="2:12" ht="38.25">
      <c r="B112" s="100"/>
      <c r="C112" s="6" t="s">
        <v>111</v>
      </c>
      <c r="D112" s="6" t="s">
        <v>331</v>
      </c>
      <c r="E112" s="6" t="s">
        <v>835</v>
      </c>
      <c r="F112" s="29" t="s">
        <v>144</v>
      </c>
      <c r="G112" s="6" t="s">
        <v>3</v>
      </c>
      <c r="H112" s="58">
        <v>0.5</v>
      </c>
      <c r="I112" s="7">
        <v>233.81</v>
      </c>
      <c r="J112" s="7">
        <v>0</v>
      </c>
      <c r="K112" s="51">
        <f t="shared" si="2"/>
        <v>233.81</v>
      </c>
      <c r="L112" s="59">
        <f>K112*H112</f>
        <v>116.905</v>
      </c>
    </row>
    <row r="113" spans="2:12">
      <c r="B113" s="101"/>
      <c r="C113" s="6"/>
      <c r="D113" s="6"/>
      <c r="E113" s="6"/>
      <c r="F113" s="23"/>
      <c r="G113" s="6"/>
      <c r="H113" s="7"/>
      <c r="I113" s="7"/>
      <c r="J113" s="7"/>
      <c r="K113" s="51"/>
      <c r="L113" s="59"/>
    </row>
    <row r="114" spans="2:12">
      <c r="B114" s="100">
        <v>5</v>
      </c>
      <c r="C114" s="6"/>
      <c r="D114" s="6"/>
      <c r="E114" s="6"/>
      <c r="F114" s="5" t="s">
        <v>198</v>
      </c>
      <c r="G114" s="4"/>
      <c r="H114" s="7"/>
      <c r="I114" s="7"/>
      <c r="J114" s="7"/>
      <c r="K114" s="51"/>
      <c r="L114" s="59"/>
    </row>
    <row r="115" spans="2:12" ht="38.25">
      <c r="B115" s="100"/>
      <c r="C115" s="6" t="s">
        <v>6</v>
      </c>
      <c r="D115" s="6"/>
      <c r="E115" s="6"/>
      <c r="F115" s="5" t="s">
        <v>145</v>
      </c>
      <c r="G115" s="4"/>
      <c r="H115" s="7"/>
      <c r="I115" s="7"/>
      <c r="J115" s="7"/>
      <c r="K115" s="51"/>
      <c r="L115" s="59"/>
    </row>
    <row r="116" spans="2:12">
      <c r="B116" s="100"/>
      <c r="C116" s="6" t="s">
        <v>82</v>
      </c>
      <c r="D116" s="6" t="s">
        <v>315</v>
      </c>
      <c r="E116" s="6" t="s">
        <v>834</v>
      </c>
      <c r="F116" s="5" t="s">
        <v>188</v>
      </c>
      <c r="G116" s="6" t="s">
        <v>3</v>
      </c>
      <c r="H116" s="7">
        <v>0.44</v>
      </c>
      <c r="I116" s="7">
        <v>275.23</v>
      </c>
      <c r="J116" s="7">
        <v>8.3699999999999992</v>
      </c>
      <c r="K116" s="51">
        <f t="shared" ref="K116:K170" si="9">I116+J116</f>
        <v>283.60000000000002</v>
      </c>
      <c r="L116" s="59">
        <f t="shared" ref="L116:L125" si="10">K116*H116</f>
        <v>124.78400000000001</v>
      </c>
    </row>
    <row r="117" spans="2:12">
      <c r="B117" s="100"/>
      <c r="C117" s="6" t="s">
        <v>83</v>
      </c>
      <c r="D117" s="6" t="s">
        <v>315</v>
      </c>
      <c r="E117" s="6" t="s">
        <v>834</v>
      </c>
      <c r="F117" s="5" t="s">
        <v>189</v>
      </c>
      <c r="G117" s="6" t="s">
        <v>3</v>
      </c>
      <c r="H117" s="7">
        <v>0.53</v>
      </c>
      <c r="I117" s="7">
        <v>275.23</v>
      </c>
      <c r="J117" s="7">
        <v>8.3699999999999992</v>
      </c>
      <c r="K117" s="51">
        <f t="shared" si="9"/>
        <v>283.60000000000002</v>
      </c>
      <c r="L117" s="59">
        <f t="shared" si="10"/>
        <v>150.30800000000002</v>
      </c>
    </row>
    <row r="118" spans="2:12" ht="25.5">
      <c r="B118" s="100"/>
      <c r="C118" s="6" t="s">
        <v>84</v>
      </c>
      <c r="D118" s="6" t="s">
        <v>315</v>
      </c>
      <c r="E118" s="6" t="s">
        <v>834</v>
      </c>
      <c r="F118" s="5" t="s">
        <v>190</v>
      </c>
      <c r="G118" s="6" t="s">
        <v>3</v>
      </c>
      <c r="H118" s="7">
        <v>1.55</v>
      </c>
      <c r="I118" s="7">
        <v>275.23</v>
      </c>
      <c r="J118" s="7">
        <v>8.3699999999999992</v>
      </c>
      <c r="K118" s="51">
        <f t="shared" si="9"/>
        <v>283.60000000000002</v>
      </c>
      <c r="L118" s="59">
        <f t="shared" si="10"/>
        <v>439.58000000000004</v>
      </c>
    </row>
    <row r="119" spans="2:12" ht="38.25">
      <c r="B119" s="100"/>
      <c r="C119" s="6" t="s">
        <v>96</v>
      </c>
      <c r="D119" s="6" t="s">
        <v>315</v>
      </c>
      <c r="E119" s="6" t="s">
        <v>834</v>
      </c>
      <c r="F119" s="5" t="s">
        <v>218</v>
      </c>
      <c r="G119" s="6" t="s">
        <v>3</v>
      </c>
      <c r="H119" s="7">
        <v>1.07</v>
      </c>
      <c r="I119" s="7">
        <v>275.23</v>
      </c>
      <c r="J119" s="7">
        <v>8.3699999999999992</v>
      </c>
      <c r="K119" s="51">
        <f t="shared" si="9"/>
        <v>283.60000000000002</v>
      </c>
      <c r="L119" s="59">
        <f t="shared" si="10"/>
        <v>303.45200000000006</v>
      </c>
    </row>
    <row r="120" spans="2:12" ht="25.5">
      <c r="B120" s="100"/>
      <c r="C120" s="6" t="s">
        <v>182</v>
      </c>
      <c r="D120" s="6" t="s">
        <v>315</v>
      </c>
      <c r="E120" s="6" t="s">
        <v>834</v>
      </c>
      <c r="F120" s="5" t="s">
        <v>183</v>
      </c>
      <c r="G120" s="6" t="s">
        <v>3</v>
      </c>
      <c r="H120" s="7">
        <v>0.65</v>
      </c>
      <c r="I120" s="7">
        <v>275.23</v>
      </c>
      <c r="J120" s="7">
        <v>8.3699999999999992</v>
      </c>
      <c r="K120" s="51">
        <f t="shared" si="9"/>
        <v>283.60000000000002</v>
      </c>
      <c r="L120" s="59">
        <f t="shared" si="10"/>
        <v>184.34000000000003</v>
      </c>
    </row>
    <row r="121" spans="2:12" ht="25.5">
      <c r="B121" s="100"/>
      <c r="C121" s="6" t="s">
        <v>184</v>
      </c>
      <c r="D121" s="6" t="s">
        <v>315</v>
      </c>
      <c r="E121" s="6" t="s">
        <v>834</v>
      </c>
      <c r="F121" s="5" t="s">
        <v>193</v>
      </c>
      <c r="G121" s="6" t="s">
        <v>3</v>
      </c>
      <c r="H121" s="7">
        <v>0.78</v>
      </c>
      <c r="I121" s="7">
        <v>275.23</v>
      </c>
      <c r="J121" s="7">
        <v>8.3699999999999992</v>
      </c>
      <c r="K121" s="51">
        <f t="shared" si="9"/>
        <v>283.60000000000002</v>
      </c>
      <c r="L121" s="59">
        <f t="shared" si="10"/>
        <v>221.20800000000003</v>
      </c>
    </row>
    <row r="122" spans="2:12" ht="25.5">
      <c r="B122" s="100"/>
      <c r="C122" s="6" t="s">
        <v>185</v>
      </c>
      <c r="D122" s="6" t="s">
        <v>315</v>
      </c>
      <c r="E122" s="6" t="s">
        <v>834</v>
      </c>
      <c r="F122" s="5" t="s">
        <v>191</v>
      </c>
      <c r="G122" s="6" t="s">
        <v>3</v>
      </c>
      <c r="H122" s="7">
        <v>2.92</v>
      </c>
      <c r="I122" s="7">
        <v>275.23</v>
      </c>
      <c r="J122" s="7">
        <v>8.3699999999999992</v>
      </c>
      <c r="K122" s="51">
        <f t="shared" si="9"/>
        <v>283.60000000000002</v>
      </c>
      <c r="L122" s="59">
        <f t="shared" si="10"/>
        <v>828.11200000000008</v>
      </c>
    </row>
    <row r="123" spans="2:12" ht="25.5">
      <c r="B123" s="100"/>
      <c r="C123" s="6" t="s">
        <v>186</v>
      </c>
      <c r="D123" s="6" t="s">
        <v>315</v>
      </c>
      <c r="E123" s="6" t="s">
        <v>834</v>
      </c>
      <c r="F123" s="5" t="s">
        <v>194</v>
      </c>
      <c r="G123" s="6" t="s">
        <v>3</v>
      </c>
      <c r="H123" s="7">
        <v>4.03</v>
      </c>
      <c r="I123" s="7">
        <v>275.23</v>
      </c>
      <c r="J123" s="7">
        <v>8.3699999999999992</v>
      </c>
      <c r="K123" s="51">
        <f t="shared" si="9"/>
        <v>283.60000000000002</v>
      </c>
      <c r="L123" s="59">
        <f t="shared" si="10"/>
        <v>1142.9080000000001</v>
      </c>
    </row>
    <row r="124" spans="2:12">
      <c r="B124" s="100"/>
      <c r="C124" s="6" t="s">
        <v>187</v>
      </c>
      <c r="D124" s="6" t="s">
        <v>315</v>
      </c>
      <c r="E124" s="6" t="s">
        <v>834</v>
      </c>
      <c r="F124" s="5" t="s">
        <v>192</v>
      </c>
      <c r="G124" s="6" t="s">
        <v>3</v>
      </c>
      <c r="H124" s="7">
        <v>0.99</v>
      </c>
      <c r="I124" s="7">
        <v>275.23</v>
      </c>
      <c r="J124" s="7">
        <v>8.3699999999999992</v>
      </c>
      <c r="K124" s="51">
        <f t="shared" si="9"/>
        <v>283.60000000000002</v>
      </c>
      <c r="L124" s="59">
        <f t="shared" si="10"/>
        <v>280.76400000000001</v>
      </c>
    </row>
    <row r="125" spans="2:12" ht="25.5">
      <c r="B125" s="100"/>
      <c r="C125" s="6" t="s">
        <v>195</v>
      </c>
      <c r="D125" s="6" t="s">
        <v>315</v>
      </c>
      <c r="E125" s="6" t="s">
        <v>834</v>
      </c>
      <c r="F125" s="5" t="s">
        <v>196</v>
      </c>
      <c r="G125" s="6" t="s">
        <v>3</v>
      </c>
      <c r="H125" s="7">
        <v>2.39</v>
      </c>
      <c r="I125" s="7">
        <v>275.23</v>
      </c>
      <c r="J125" s="7">
        <v>8.3699999999999992</v>
      </c>
      <c r="K125" s="51">
        <f t="shared" si="9"/>
        <v>283.60000000000002</v>
      </c>
      <c r="L125" s="59">
        <f t="shared" si="10"/>
        <v>677.80400000000009</v>
      </c>
    </row>
    <row r="126" spans="2:12">
      <c r="B126" s="100"/>
      <c r="C126" s="6"/>
      <c r="D126" s="6"/>
      <c r="E126" s="6"/>
      <c r="F126" s="5"/>
      <c r="G126" s="6"/>
      <c r="H126" s="7"/>
      <c r="I126" s="7"/>
      <c r="J126" s="7"/>
      <c r="K126" s="51"/>
      <c r="L126" s="59"/>
    </row>
    <row r="127" spans="2:12">
      <c r="B127" s="100"/>
      <c r="C127" s="6" t="s">
        <v>7</v>
      </c>
      <c r="D127" s="6"/>
      <c r="E127" s="6"/>
      <c r="F127" s="5" t="s">
        <v>197</v>
      </c>
      <c r="G127" s="6"/>
      <c r="H127" s="7"/>
      <c r="I127" s="7"/>
      <c r="J127" s="7"/>
      <c r="K127" s="51"/>
      <c r="L127" s="59"/>
    </row>
    <row r="128" spans="2:12">
      <c r="B128" s="100"/>
      <c r="C128" s="6" t="s">
        <v>85</v>
      </c>
      <c r="D128" s="6"/>
      <c r="E128" s="6"/>
      <c r="F128" s="5" t="s">
        <v>199</v>
      </c>
      <c r="G128" s="4"/>
      <c r="H128" s="7"/>
      <c r="I128" s="7"/>
      <c r="J128" s="7"/>
      <c r="K128" s="51"/>
      <c r="L128" s="59"/>
    </row>
    <row r="129" spans="2:12" ht="25.5">
      <c r="B129" s="100"/>
      <c r="C129" s="6" t="s">
        <v>86</v>
      </c>
      <c r="D129" s="6" t="s">
        <v>316</v>
      </c>
      <c r="E129" s="6" t="s">
        <v>834</v>
      </c>
      <c r="F129" s="5" t="s">
        <v>208</v>
      </c>
      <c r="G129" s="6" t="s">
        <v>3</v>
      </c>
      <c r="H129" s="7">
        <v>0.37</v>
      </c>
      <c r="I129" s="7">
        <v>50.05</v>
      </c>
      <c r="J129" s="7">
        <v>15.36</v>
      </c>
      <c r="K129" s="51">
        <f t="shared" si="9"/>
        <v>65.41</v>
      </c>
      <c r="L129" s="59">
        <f>K129*H129</f>
        <v>24.201699999999999</v>
      </c>
    </row>
    <row r="130" spans="2:12" ht="25.5">
      <c r="B130" s="100"/>
      <c r="C130" s="6" t="s">
        <v>87</v>
      </c>
      <c r="D130" s="6" t="s">
        <v>316</v>
      </c>
      <c r="E130" s="6" t="s">
        <v>834</v>
      </c>
      <c r="F130" s="5" t="s">
        <v>200</v>
      </c>
      <c r="G130" s="6" t="s">
        <v>3</v>
      </c>
      <c r="H130" s="7">
        <v>1.72</v>
      </c>
      <c r="I130" s="7">
        <v>50.05</v>
      </c>
      <c r="J130" s="7">
        <v>15.36</v>
      </c>
      <c r="K130" s="51">
        <f t="shared" si="9"/>
        <v>65.41</v>
      </c>
      <c r="L130" s="59">
        <f>K130*H130</f>
        <v>112.50519999999999</v>
      </c>
    </row>
    <row r="131" spans="2:12" ht="25.5">
      <c r="B131" s="100"/>
      <c r="C131" s="6" t="s">
        <v>115</v>
      </c>
      <c r="D131" s="6" t="s">
        <v>316</v>
      </c>
      <c r="E131" s="6" t="s">
        <v>834</v>
      </c>
      <c r="F131" s="5" t="s">
        <v>201</v>
      </c>
      <c r="G131" s="6" t="s">
        <v>3</v>
      </c>
      <c r="H131" s="7">
        <v>1.35</v>
      </c>
      <c r="I131" s="7">
        <v>50.05</v>
      </c>
      <c r="J131" s="7">
        <v>15.36</v>
      </c>
      <c r="K131" s="51">
        <f t="shared" si="9"/>
        <v>65.41</v>
      </c>
      <c r="L131" s="59">
        <f>K131*H131</f>
        <v>88.3035</v>
      </c>
    </row>
    <row r="132" spans="2:12">
      <c r="B132" s="100"/>
      <c r="C132" s="6"/>
      <c r="D132" s="6"/>
      <c r="E132" s="6"/>
      <c r="F132" s="5"/>
      <c r="G132" s="6"/>
      <c r="H132" s="7"/>
      <c r="I132" s="7"/>
      <c r="J132" s="7"/>
      <c r="K132" s="51"/>
      <c r="L132" s="59"/>
    </row>
    <row r="133" spans="2:12">
      <c r="B133" s="100"/>
      <c r="C133" s="6" t="s">
        <v>202</v>
      </c>
      <c r="D133" s="6"/>
      <c r="E133" s="6"/>
      <c r="F133" s="5" t="s">
        <v>203</v>
      </c>
      <c r="G133" s="4"/>
      <c r="H133" s="7"/>
      <c r="I133" s="7"/>
      <c r="J133" s="7"/>
      <c r="K133" s="51"/>
      <c r="L133" s="59"/>
    </row>
    <row r="134" spans="2:12" ht="38.25">
      <c r="B134" s="100"/>
      <c r="C134" s="6" t="s">
        <v>204</v>
      </c>
      <c r="D134" s="6" t="s">
        <v>317</v>
      </c>
      <c r="E134" s="6" t="s">
        <v>834</v>
      </c>
      <c r="F134" s="5" t="s">
        <v>209</v>
      </c>
      <c r="G134" s="6" t="s">
        <v>3</v>
      </c>
      <c r="H134" s="7">
        <v>0.72</v>
      </c>
      <c r="I134" s="7">
        <v>1180.5</v>
      </c>
      <c r="J134" s="7">
        <v>0</v>
      </c>
      <c r="K134" s="51">
        <f t="shared" si="9"/>
        <v>1180.5</v>
      </c>
      <c r="L134" s="59">
        <f>K134*H134</f>
        <v>849.95999999999992</v>
      </c>
    </row>
    <row r="135" spans="2:12" ht="38.25">
      <c r="B135" s="100"/>
      <c r="C135" s="6" t="s">
        <v>205</v>
      </c>
      <c r="D135" s="6" t="s">
        <v>317</v>
      </c>
      <c r="E135" s="6" t="s">
        <v>834</v>
      </c>
      <c r="F135" s="5" t="s">
        <v>210</v>
      </c>
      <c r="G135" s="6" t="s">
        <v>3</v>
      </c>
      <c r="H135" s="7">
        <v>0.99</v>
      </c>
      <c r="I135" s="7">
        <v>1180.5</v>
      </c>
      <c r="J135" s="7">
        <v>0</v>
      </c>
      <c r="K135" s="51">
        <f t="shared" si="9"/>
        <v>1180.5</v>
      </c>
      <c r="L135" s="59">
        <f>K135*H135</f>
        <v>1168.6949999999999</v>
      </c>
    </row>
    <row r="136" spans="2:12" ht="51">
      <c r="B136" s="100"/>
      <c r="C136" s="6" t="s">
        <v>206</v>
      </c>
      <c r="D136" s="6" t="s">
        <v>317</v>
      </c>
      <c r="E136" s="6" t="s">
        <v>834</v>
      </c>
      <c r="F136" s="5" t="s">
        <v>211</v>
      </c>
      <c r="G136" s="6" t="s">
        <v>3</v>
      </c>
      <c r="H136" s="7">
        <v>0.53</v>
      </c>
      <c r="I136" s="7">
        <v>1180.5</v>
      </c>
      <c r="J136" s="7">
        <v>0</v>
      </c>
      <c r="K136" s="51">
        <f t="shared" si="9"/>
        <v>1180.5</v>
      </c>
      <c r="L136" s="59">
        <f>K136*H136</f>
        <v>625.66500000000008</v>
      </c>
    </row>
    <row r="137" spans="2:12" ht="51">
      <c r="B137" s="100"/>
      <c r="C137" s="6" t="s">
        <v>207</v>
      </c>
      <c r="D137" s="6" t="s">
        <v>317</v>
      </c>
      <c r="E137" s="6" t="s">
        <v>834</v>
      </c>
      <c r="F137" s="5" t="s">
        <v>212</v>
      </c>
      <c r="G137" s="6" t="s">
        <v>3</v>
      </c>
      <c r="H137" s="7">
        <v>2.4</v>
      </c>
      <c r="I137" s="7">
        <v>1180.5</v>
      </c>
      <c r="J137" s="7">
        <v>0</v>
      </c>
      <c r="K137" s="51">
        <f t="shared" si="9"/>
        <v>1180.5</v>
      </c>
      <c r="L137" s="59">
        <f>K137*H137</f>
        <v>2833.2</v>
      </c>
    </row>
    <row r="138" spans="2:12" ht="25.5">
      <c r="B138" s="100"/>
      <c r="C138" s="6" t="s">
        <v>213</v>
      </c>
      <c r="D138" s="6" t="s">
        <v>317</v>
      </c>
      <c r="E138" s="6" t="s">
        <v>834</v>
      </c>
      <c r="F138" s="5" t="s">
        <v>214</v>
      </c>
      <c r="G138" s="6" t="s">
        <v>3</v>
      </c>
      <c r="H138" s="7">
        <v>0.45</v>
      </c>
      <c r="I138" s="7">
        <v>1180.5</v>
      </c>
      <c r="J138" s="7">
        <v>0</v>
      </c>
      <c r="K138" s="51">
        <f t="shared" si="9"/>
        <v>1180.5</v>
      </c>
      <c r="L138" s="59">
        <f>K138*H138</f>
        <v>531.22500000000002</v>
      </c>
    </row>
    <row r="139" spans="2:12">
      <c r="B139" s="100"/>
      <c r="C139" s="6"/>
      <c r="D139" s="6"/>
      <c r="E139" s="6"/>
      <c r="F139" s="5"/>
      <c r="G139" s="6"/>
      <c r="H139" s="7"/>
      <c r="I139" s="7"/>
      <c r="J139" s="7"/>
      <c r="K139" s="51"/>
      <c r="L139" s="59"/>
    </row>
    <row r="140" spans="2:12">
      <c r="B140" s="100"/>
      <c r="C140" s="6" t="s">
        <v>215</v>
      </c>
      <c r="D140" s="6">
        <v>40401</v>
      </c>
      <c r="E140" s="6" t="s">
        <v>834</v>
      </c>
      <c r="F140" s="5" t="s">
        <v>282</v>
      </c>
      <c r="G140" s="6" t="s">
        <v>3</v>
      </c>
      <c r="H140" s="7">
        <v>10.38</v>
      </c>
      <c r="I140" s="251">
        <v>0</v>
      </c>
      <c r="J140" s="251">
        <v>25.54</v>
      </c>
      <c r="K140" s="251">
        <v>25.54</v>
      </c>
      <c r="L140" s="59">
        <f>K140*H140</f>
        <v>265.10520000000002</v>
      </c>
    </row>
    <row r="141" spans="2:12">
      <c r="B141" s="103"/>
      <c r="C141" s="33"/>
      <c r="D141" s="6"/>
      <c r="E141" s="6"/>
      <c r="F141" s="32"/>
      <c r="G141" s="33"/>
      <c r="H141" s="31"/>
      <c r="I141" s="7"/>
      <c r="J141" s="7"/>
      <c r="K141" s="51"/>
      <c r="L141" s="59"/>
    </row>
    <row r="142" spans="2:12">
      <c r="B142" s="100">
        <v>6</v>
      </c>
      <c r="C142" s="6"/>
      <c r="D142" s="6"/>
      <c r="E142" s="6"/>
      <c r="F142" s="5" t="s">
        <v>16</v>
      </c>
      <c r="G142" s="6"/>
      <c r="H142" s="7"/>
      <c r="I142" s="7"/>
      <c r="J142" s="7"/>
      <c r="K142" s="51"/>
      <c r="L142" s="59"/>
    </row>
    <row r="143" spans="2:12">
      <c r="B143" s="100"/>
      <c r="C143" s="6" t="s">
        <v>11</v>
      </c>
      <c r="D143" s="6" t="s">
        <v>318</v>
      </c>
      <c r="E143" s="6" t="s">
        <v>834</v>
      </c>
      <c r="F143" s="5" t="s">
        <v>92</v>
      </c>
      <c r="G143" s="6" t="s">
        <v>3</v>
      </c>
      <c r="H143" s="7">
        <v>54</v>
      </c>
      <c r="I143" s="7">
        <v>19.52</v>
      </c>
      <c r="J143" s="7">
        <v>18.64</v>
      </c>
      <c r="K143" s="51">
        <f t="shared" si="9"/>
        <v>38.159999999999997</v>
      </c>
      <c r="L143" s="59">
        <f>K143*H143</f>
        <v>2060.64</v>
      </c>
    </row>
    <row r="144" spans="2:12">
      <c r="B144" s="101"/>
      <c r="C144" s="6"/>
      <c r="D144" s="6"/>
      <c r="E144" s="6"/>
      <c r="F144" s="23"/>
      <c r="G144" s="6"/>
      <c r="H144" s="7"/>
      <c r="I144" s="7"/>
      <c r="J144" s="7"/>
      <c r="K144" s="51"/>
      <c r="L144" s="59"/>
    </row>
    <row r="145" spans="2:12">
      <c r="B145" s="100">
        <v>7</v>
      </c>
      <c r="C145" s="6"/>
      <c r="D145" s="6"/>
      <c r="E145" s="6"/>
      <c r="F145" s="5" t="s">
        <v>49</v>
      </c>
      <c r="G145" s="6"/>
      <c r="H145" s="7"/>
      <c r="I145" s="7"/>
      <c r="J145" s="7"/>
      <c r="K145" s="51"/>
      <c r="L145" s="59"/>
    </row>
    <row r="146" spans="2:12">
      <c r="B146" s="100"/>
      <c r="C146" s="6"/>
      <c r="D146" s="6"/>
      <c r="E146" s="6"/>
      <c r="F146" s="5"/>
      <c r="G146" s="6"/>
      <c r="H146" s="7"/>
      <c r="I146" s="7"/>
      <c r="J146" s="7"/>
      <c r="K146" s="51"/>
      <c r="L146" s="59"/>
    </row>
    <row r="147" spans="2:12">
      <c r="B147" s="100"/>
      <c r="C147" s="6" t="s">
        <v>12</v>
      </c>
      <c r="D147" s="6"/>
      <c r="E147" s="6"/>
      <c r="F147" s="5" t="s">
        <v>114</v>
      </c>
      <c r="G147" s="6"/>
      <c r="H147" s="7"/>
      <c r="I147" s="7"/>
      <c r="J147" s="7"/>
      <c r="K147" s="51"/>
      <c r="L147" s="59"/>
    </row>
    <row r="148" spans="2:12" ht="25.5">
      <c r="B148" s="103"/>
      <c r="C148" s="6"/>
      <c r="D148" s="6"/>
      <c r="E148" s="6"/>
      <c r="F148" s="5" t="s">
        <v>260</v>
      </c>
      <c r="G148" s="6"/>
      <c r="H148" s="7"/>
      <c r="I148" s="7"/>
      <c r="J148" s="7"/>
      <c r="K148" s="51"/>
      <c r="L148" s="59"/>
    </row>
    <row r="149" spans="2:12">
      <c r="B149" s="103"/>
      <c r="C149" s="6" t="s">
        <v>801</v>
      </c>
      <c r="D149" s="6" t="s">
        <v>322</v>
      </c>
      <c r="E149" s="6" t="s">
        <v>835</v>
      </c>
      <c r="F149" s="5" t="s">
        <v>112</v>
      </c>
      <c r="G149" s="6" t="s">
        <v>3</v>
      </c>
      <c r="H149" s="7">
        <v>1.18</v>
      </c>
      <c r="I149" s="7">
        <v>48.2</v>
      </c>
      <c r="J149" s="7">
        <v>17.3</v>
      </c>
      <c r="K149" s="51">
        <f t="shared" si="9"/>
        <v>65.5</v>
      </c>
      <c r="L149" s="59">
        <f t="shared" ref="L149:L170" si="11">K149*H149</f>
        <v>77.289999999999992</v>
      </c>
    </row>
    <row r="150" spans="2:12">
      <c r="B150" s="103"/>
      <c r="C150" s="6" t="s">
        <v>802</v>
      </c>
      <c r="D150" s="6" t="s">
        <v>322</v>
      </c>
      <c r="E150" s="6" t="s">
        <v>835</v>
      </c>
      <c r="F150" s="5" t="s">
        <v>113</v>
      </c>
      <c r="G150" s="6" t="s">
        <v>3</v>
      </c>
      <c r="H150" s="7">
        <v>0.79</v>
      </c>
      <c r="I150" s="7">
        <v>48.2</v>
      </c>
      <c r="J150" s="7">
        <v>17.3</v>
      </c>
      <c r="K150" s="51">
        <f t="shared" si="9"/>
        <v>65.5</v>
      </c>
      <c r="L150" s="59">
        <f t="shared" si="11"/>
        <v>51.745000000000005</v>
      </c>
    </row>
    <row r="151" spans="2:12">
      <c r="B151" s="100"/>
      <c r="C151" s="6"/>
      <c r="D151" s="6"/>
      <c r="E151" s="6"/>
      <c r="F151" s="5"/>
      <c r="G151" s="6"/>
      <c r="H151" s="7"/>
      <c r="I151" s="7"/>
      <c r="J151" s="7"/>
      <c r="K151" s="51"/>
      <c r="L151" s="59"/>
    </row>
    <row r="152" spans="2:12">
      <c r="B152" s="100">
        <v>8</v>
      </c>
      <c r="C152" s="6"/>
      <c r="D152" s="6"/>
      <c r="E152" s="6"/>
      <c r="F152" s="5" t="s">
        <v>18</v>
      </c>
      <c r="G152" s="6"/>
      <c r="H152" s="7"/>
      <c r="I152" s="7"/>
      <c r="J152" s="7"/>
      <c r="K152" s="51"/>
      <c r="L152" s="59"/>
    </row>
    <row r="153" spans="2:12">
      <c r="B153" s="101"/>
      <c r="C153" s="6" t="s">
        <v>14</v>
      </c>
      <c r="D153" s="6" t="s">
        <v>319</v>
      </c>
      <c r="E153" s="6" t="s">
        <v>834</v>
      </c>
      <c r="F153" s="5" t="s">
        <v>261</v>
      </c>
      <c r="G153" s="6" t="s">
        <v>3</v>
      </c>
      <c r="H153" s="7">
        <v>452</v>
      </c>
      <c r="I153" s="7">
        <v>2.54</v>
      </c>
      <c r="J153" s="7">
        <v>6.42</v>
      </c>
      <c r="K153" s="51">
        <f t="shared" si="9"/>
        <v>8.9600000000000009</v>
      </c>
      <c r="L153" s="59">
        <f t="shared" si="11"/>
        <v>4049.9200000000005</v>
      </c>
    </row>
    <row r="154" spans="2:12" ht="25.5">
      <c r="B154" s="101"/>
      <c r="C154" s="6" t="s">
        <v>43</v>
      </c>
      <c r="D154" s="6" t="s">
        <v>320</v>
      </c>
      <c r="E154" s="6" t="s">
        <v>834</v>
      </c>
      <c r="F154" s="5" t="s">
        <v>262</v>
      </c>
      <c r="G154" s="6" t="s">
        <v>3</v>
      </c>
      <c r="H154" s="7">
        <v>452</v>
      </c>
      <c r="I154" s="7">
        <v>3.27</v>
      </c>
      <c r="J154" s="7">
        <v>11.32</v>
      </c>
      <c r="K154" s="51">
        <f t="shared" si="9"/>
        <v>14.59</v>
      </c>
      <c r="L154" s="59">
        <f t="shared" si="11"/>
        <v>6594.68</v>
      </c>
    </row>
    <row r="155" spans="2:12" ht="25.5">
      <c r="B155" s="100"/>
      <c r="C155" s="6" t="s">
        <v>803</v>
      </c>
      <c r="D155" s="6" t="s">
        <v>321</v>
      </c>
      <c r="E155" s="6" t="s">
        <v>834</v>
      </c>
      <c r="F155" s="5" t="s">
        <v>263</v>
      </c>
      <c r="G155" s="6" t="s">
        <v>3</v>
      </c>
      <c r="H155" s="7">
        <v>201</v>
      </c>
      <c r="I155" s="7">
        <v>3.97</v>
      </c>
      <c r="J155" s="7">
        <v>8.2799999999999994</v>
      </c>
      <c r="K155" s="51">
        <f t="shared" si="9"/>
        <v>12.25</v>
      </c>
      <c r="L155" s="59">
        <f t="shared" si="11"/>
        <v>2462.25</v>
      </c>
    </row>
    <row r="156" spans="2:12" ht="38.25">
      <c r="B156" s="100"/>
      <c r="C156" s="6" t="s">
        <v>804</v>
      </c>
      <c r="D156" s="6"/>
      <c r="E156" s="6"/>
      <c r="F156" s="5" t="s">
        <v>264</v>
      </c>
      <c r="G156" s="6"/>
      <c r="H156" s="7"/>
      <c r="I156" s="7"/>
      <c r="J156" s="7"/>
      <c r="K156" s="51"/>
      <c r="L156" s="59"/>
    </row>
    <row r="157" spans="2:12" ht="25.5">
      <c r="B157" s="100"/>
      <c r="C157" s="6" t="s">
        <v>805</v>
      </c>
      <c r="D157" s="6" t="s">
        <v>321</v>
      </c>
      <c r="E157" s="6" t="s">
        <v>834</v>
      </c>
      <c r="F157" s="5" t="s">
        <v>228</v>
      </c>
      <c r="G157" s="6" t="s">
        <v>3</v>
      </c>
      <c r="H157" s="7">
        <v>171</v>
      </c>
      <c r="I157" s="7">
        <v>3.97</v>
      </c>
      <c r="J157" s="7">
        <v>8.2799999999999994</v>
      </c>
      <c r="K157" s="51">
        <f t="shared" si="9"/>
        <v>12.25</v>
      </c>
      <c r="L157" s="59">
        <f t="shared" si="11"/>
        <v>2094.75</v>
      </c>
    </row>
    <row r="158" spans="2:12" ht="25.5">
      <c r="B158" s="100"/>
      <c r="C158" s="6" t="s">
        <v>806</v>
      </c>
      <c r="D158" s="6" t="s">
        <v>321</v>
      </c>
      <c r="E158" s="6" t="s">
        <v>834</v>
      </c>
      <c r="F158" s="5" t="s">
        <v>229</v>
      </c>
      <c r="G158" s="6" t="s">
        <v>3</v>
      </c>
      <c r="H158" s="7">
        <v>324</v>
      </c>
      <c r="I158" s="7">
        <v>3.97</v>
      </c>
      <c r="J158" s="7">
        <v>8.2799999999999994</v>
      </c>
      <c r="K158" s="51">
        <f t="shared" si="9"/>
        <v>12.25</v>
      </c>
      <c r="L158" s="59">
        <f t="shared" si="11"/>
        <v>3969</v>
      </c>
    </row>
    <row r="159" spans="2:12" ht="25.5">
      <c r="B159" s="100"/>
      <c r="C159" s="6" t="s">
        <v>807</v>
      </c>
      <c r="D159" s="6" t="s">
        <v>321</v>
      </c>
      <c r="E159" s="6" t="s">
        <v>835</v>
      </c>
      <c r="F159" s="5" t="s">
        <v>230</v>
      </c>
      <c r="G159" s="6" t="s">
        <v>3</v>
      </c>
      <c r="H159" s="7">
        <v>32</v>
      </c>
      <c r="I159" s="7">
        <v>3.97</v>
      </c>
      <c r="J159" s="7">
        <v>8.2799999999999994</v>
      </c>
      <c r="K159" s="51">
        <f t="shared" si="9"/>
        <v>12.25</v>
      </c>
      <c r="L159" s="59">
        <f t="shared" si="11"/>
        <v>392</v>
      </c>
    </row>
    <row r="160" spans="2:12" ht="25.5">
      <c r="B160" s="100"/>
      <c r="C160" s="6" t="s">
        <v>808</v>
      </c>
      <c r="D160" s="6" t="s">
        <v>321</v>
      </c>
      <c r="E160" s="6" t="s">
        <v>835</v>
      </c>
      <c r="F160" s="5" t="s">
        <v>231</v>
      </c>
      <c r="G160" s="6" t="s">
        <v>3</v>
      </c>
      <c r="H160" s="7">
        <v>550</v>
      </c>
      <c r="I160" s="7">
        <v>3.97</v>
      </c>
      <c r="J160" s="7">
        <v>8.2799999999999994</v>
      </c>
      <c r="K160" s="51">
        <f t="shared" si="9"/>
        <v>12.25</v>
      </c>
      <c r="L160" s="59">
        <f t="shared" si="11"/>
        <v>6737.5</v>
      </c>
    </row>
    <row r="161" spans="2:12" ht="25.5">
      <c r="B161" s="100"/>
      <c r="C161" s="6" t="s">
        <v>809</v>
      </c>
      <c r="D161" s="6" t="s">
        <v>323</v>
      </c>
      <c r="E161" s="6" t="s">
        <v>835</v>
      </c>
      <c r="F161" s="5" t="s">
        <v>265</v>
      </c>
      <c r="G161" s="6" t="s">
        <v>3</v>
      </c>
      <c r="H161" s="7">
        <v>317</v>
      </c>
      <c r="I161" s="7">
        <v>7.41</v>
      </c>
      <c r="J161" s="7">
        <v>8.2799999999999994</v>
      </c>
      <c r="K161" s="51">
        <f t="shared" si="9"/>
        <v>15.69</v>
      </c>
      <c r="L161" s="59">
        <f t="shared" si="11"/>
        <v>4973.7299999999996</v>
      </c>
    </row>
    <row r="162" spans="2:12" ht="51">
      <c r="B162" s="100"/>
      <c r="C162" s="6" t="s">
        <v>810</v>
      </c>
      <c r="D162" s="6" t="s">
        <v>324</v>
      </c>
      <c r="E162" s="6" t="s">
        <v>835</v>
      </c>
      <c r="F162" s="5" t="s">
        <v>266</v>
      </c>
      <c r="G162" s="6" t="s">
        <v>3</v>
      </c>
      <c r="H162" s="7">
        <v>190</v>
      </c>
      <c r="I162" s="7">
        <v>8.41</v>
      </c>
      <c r="J162" s="7">
        <v>6.6</v>
      </c>
      <c r="K162" s="51">
        <f t="shared" si="9"/>
        <v>15.01</v>
      </c>
      <c r="L162" s="59">
        <f t="shared" si="11"/>
        <v>2851.9</v>
      </c>
    </row>
    <row r="163" spans="2:12" ht="25.5">
      <c r="B163" s="100"/>
      <c r="C163" s="6" t="s">
        <v>811</v>
      </c>
      <c r="D163" s="6" t="s">
        <v>324</v>
      </c>
      <c r="E163" s="6" t="s">
        <v>835</v>
      </c>
      <c r="F163" s="5" t="s">
        <v>267</v>
      </c>
      <c r="G163" s="6" t="s">
        <v>3</v>
      </c>
      <c r="H163" s="7">
        <v>300</v>
      </c>
      <c r="I163" s="7">
        <v>8.41</v>
      </c>
      <c r="J163" s="7">
        <v>6.6</v>
      </c>
      <c r="K163" s="51">
        <f t="shared" si="9"/>
        <v>15.01</v>
      </c>
      <c r="L163" s="59">
        <f t="shared" si="11"/>
        <v>4503</v>
      </c>
    </row>
    <row r="164" spans="2:12" ht="25.5">
      <c r="B164" s="100"/>
      <c r="C164" s="6" t="s">
        <v>812</v>
      </c>
      <c r="D164" s="6" t="s">
        <v>323</v>
      </c>
      <c r="E164" s="6" t="s">
        <v>835</v>
      </c>
      <c r="F164" s="5" t="s">
        <v>268</v>
      </c>
      <c r="G164" s="6" t="s">
        <v>3</v>
      </c>
      <c r="H164" s="7">
        <v>540</v>
      </c>
      <c r="I164" s="7">
        <v>7.41</v>
      </c>
      <c r="J164" s="7">
        <v>8.2799999999999994</v>
      </c>
      <c r="K164" s="51">
        <f t="shared" si="9"/>
        <v>15.69</v>
      </c>
      <c r="L164" s="59">
        <f t="shared" si="11"/>
        <v>8472.6</v>
      </c>
    </row>
    <row r="165" spans="2:12">
      <c r="B165" s="100"/>
      <c r="C165" s="6"/>
      <c r="D165" s="6"/>
      <c r="E165" s="6"/>
      <c r="F165" s="5"/>
      <c r="G165" s="6"/>
      <c r="H165" s="7"/>
      <c r="I165" s="7"/>
      <c r="J165" s="7"/>
      <c r="K165" s="51"/>
      <c r="L165" s="59"/>
    </row>
    <row r="166" spans="2:12">
      <c r="B166" s="100">
        <v>9</v>
      </c>
      <c r="C166" s="6"/>
      <c r="D166" s="6"/>
      <c r="E166" s="6"/>
      <c r="F166" s="5" t="s">
        <v>19</v>
      </c>
      <c r="G166" s="6"/>
      <c r="H166" s="7"/>
      <c r="I166" s="7"/>
      <c r="J166" s="7"/>
      <c r="K166" s="51"/>
      <c r="L166" s="59"/>
    </row>
    <row r="167" spans="2:12">
      <c r="B167" s="100"/>
      <c r="C167" s="6" t="s">
        <v>15</v>
      </c>
      <c r="D167" s="6" t="s">
        <v>325</v>
      </c>
      <c r="E167" s="6" t="s">
        <v>835</v>
      </c>
      <c r="F167" s="5" t="s">
        <v>157</v>
      </c>
      <c r="G167" s="6" t="s">
        <v>5</v>
      </c>
      <c r="H167" s="7">
        <v>11</v>
      </c>
      <c r="I167" s="7">
        <v>11.16</v>
      </c>
      <c r="J167" s="7">
        <v>64.58</v>
      </c>
      <c r="K167" s="51">
        <f t="shared" si="9"/>
        <v>75.739999999999995</v>
      </c>
      <c r="L167" s="59">
        <f t="shared" si="11"/>
        <v>833.14</v>
      </c>
    </row>
    <row r="168" spans="2:12">
      <c r="B168" s="100"/>
      <c r="C168" s="6" t="s">
        <v>37</v>
      </c>
      <c r="D168" s="6" t="s">
        <v>326</v>
      </c>
      <c r="E168" s="6" t="s">
        <v>835</v>
      </c>
      <c r="F168" s="5" t="s">
        <v>33</v>
      </c>
      <c r="G168" s="6" t="s">
        <v>3</v>
      </c>
      <c r="H168" s="7">
        <v>454</v>
      </c>
      <c r="I168" s="7">
        <v>0.37</v>
      </c>
      <c r="J168" s="7">
        <v>2.39</v>
      </c>
      <c r="K168" s="51">
        <f t="shared" si="9"/>
        <v>2.7600000000000002</v>
      </c>
      <c r="L168" s="59">
        <f t="shared" si="11"/>
        <v>1253.0400000000002</v>
      </c>
    </row>
    <row r="169" spans="2:12">
      <c r="B169" s="100"/>
      <c r="C169" s="6" t="s">
        <v>60</v>
      </c>
      <c r="D169" s="6" t="s">
        <v>327</v>
      </c>
      <c r="E169" s="6" t="s">
        <v>835</v>
      </c>
      <c r="F169" s="5" t="s">
        <v>34</v>
      </c>
      <c r="G169" s="6" t="s">
        <v>3</v>
      </c>
      <c r="H169" s="7">
        <v>44.15</v>
      </c>
      <c r="I169" s="7">
        <v>0</v>
      </c>
      <c r="J169" s="7">
        <v>8.9700000000000006</v>
      </c>
      <c r="K169" s="51">
        <f t="shared" si="9"/>
        <v>8.9700000000000006</v>
      </c>
      <c r="L169" s="59">
        <f t="shared" si="11"/>
        <v>396.02550000000002</v>
      </c>
    </row>
    <row r="170" spans="2:12" ht="25.5">
      <c r="B170" s="101"/>
      <c r="C170" s="6" t="s">
        <v>97</v>
      </c>
      <c r="D170" s="6" t="s">
        <v>328</v>
      </c>
      <c r="E170" s="6" t="s">
        <v>835</v>
      </c>
      <c r="F170" s="5" t="s">
        <v>232</v>
      </c>
      <c r="G170" s="6" t="s">
        <v>3</v>
      </c>
      <c r="H170" s="7">
        <v>481</v>
      </c>
      <c r="I170" s="7">
        <v>0</v>
      </c>
      <c r="J170" s="7">
        <v>8.3699999999999992</v>
      </c>
      <c r="K170" s="51">
        <f t="shared" si="9"/>
        <v>8.3699999999999992</v>
      </c>
      <c r="L170" s="59">
        <f t="shared" si="11"/>
        <v>4025.97</v>
      </c>
    </row>
    <row r="171" spans="2:12">
      <c r="B171" s="98"/>
      <c r="C171" s="8"/>
      <c r="D171" s="8"/>
      <c r="E171" s="8"/>
      <c r="F171" s="47"/>
      <c r="G171" s="8"/>
      <c r="H171" s="48"/>
      <c r="I171" s="48"/>
      <c r="J171" s="48"/>
      <c r="K171" s="48"/>
      <c r="L171" s="60"/>
    </row>
    <row r="172" spans="2:12" ht="12.75" customHeight="1">
      <c r="B172" s="38"/>
      <c r="C172" s="97"/>
      <c r="D172" s="97"/>
      <c r="E172" s="39"/>
      <c r="F172" s="452" t="s">
        <v>234</v>
      </c>
      <c r="G172" s="452"/>
      <c r="H172" s="452"/>
      <c r="I172" s="452"/>
      <c r="J172" s="452"/>
      <c r="K172" s="453"/>
      <c r="L172" s="61">
        <f>SUM(L52:L170)</f>
        <v>109085.96719999998</v>
      </c>
    </row>
    <row r="173" spans="2:12">
      <c r="B173" s="99"/>
      <c r="C173" s="8"/>
      <c r="D173" s="8"/>
      <c r="E173" s="8"/>
      <c r="F173" s="8"/>
      <c r="G173" s="39"/>
      <c r="H173" s="39"/>
      <c r="I173" s="39"/>
      <c r="J173" s="39"/>
      <c r="K173" s="39"/>
      <c r="L173" s="62"/>
    </row>
    <row r="174" spans="2:12" ht="12.75" customHeight="1">
      <c r="B174" s="402" t="s">
        <v>335</v>
      </c>
      <c r="C174" s="403"/>
      <c r="D174" s="403"/>
      <c r="E174" s="403"/>
      <c r="F174" s="403"/>
      <c r="G174" s="403"/>
      <c r="H174" s="403"/>
      <c r="I174" s="403"/>
      <c r="J174" s="403"/>
      <c r="K174" s="403"/>
      <c r="L174" s="405"/>
    </row>
    <row r="175" spans="2:12" s="141" customFormat="1">
      <c r="B175" s="74">
        <v>1</v>
      </c>
      <c r="C175" s="56"/>
      <c r="D175" s="56"/>
      <c r="E175" s="56"/>
      <c r="F175" s="19" t="s">
        <v>719</v>
      </c>
      <c r="G175" s="142"/>
      <c r="H175" s="7"/>
      <c r="I175" s="112"/>
      <c r="J175" s="112"/>
      <c r="K175" s="7"/>
      <c r="L175" s="59"/>
    </row>
    <row r="176" spans="2:12" s="141" customFormat="1" ht="25.5">
      <c r="B176" s="74"/>
      <c r="C176" s="56" t="s">
        <v>0</v>
      </c>
      <c r="D176" s="56" t="s">
        <v>355</v>
      </c>
      <c r="E176" s="56" t="s">
        <v>835</v>
      </c>
      <c r="F176" s="19" t="s">
        <v>356</v>
      </c>
      <c r="G176" s="142" t="s">
        <v>132</v>
      </c>
      <c r="H176" s="7">
        <v>1</v>
      </c>
      <c r="I176" s="112">
        <v>2562.91</v>
      </c>
      <c r="J176" s="112">
        <v>969.52</v>
      </c>
      <c r="K176" s="7">
        <v>3532.43</v>
      </c>
      <c r="L176" s="59">
        <f>K176*H176</f>
        <v>3532.43</v>
      </c>
    </row>
    <row r="177" spans="2:12" s="141" customFormat="1">
      <c r="B177" s="74"/>
      <c r="C177" s="56" t="s">
        <v>25</v>
      </c>
      <c r="D177" s="56" t="s">
        <v>357</v>
      </c>
      <c r="E177" s="56" t="s">
        <v>835</v>
      </c>
      <c r="F177" s="29" t="s">
        <v>358</v>
      </c>
      <c r="G177" s="143" t="s">
        <v>8</v>
      </c>
      <c r="H177" s="7">
        <v>2</v>
      </c>
      <c r="I177" s="112">
        <v>554.45000000000005</v>
      </c>
      <c r="J177" s="112">
        <v>0</v>
      </c>
      <c r="K177" s="7">
        <v>554.45000000000005</v>
      </c>
      <c r="L177" s="59">
        <f>K177*H177</f>
        <v>1108.9000000000001</v>
      </c>
    </row>
    <row r="178" spans="2:12">
      <c r="B178" s="98"/>
      <c r="C178" s="8"/>
      <c r="D178" s="8"/>
      <c r="E178" s="8"/>
      <c r="F178" s="47"/>
      <c r="G178" s="8"/>
      <c r="H178" s="48"/>
      <c r="I178" s="48"/>
      <c r="J178" s="48"/>
      <c r="K178" s="48"/>
      <c r="L178" s="60"/>
    </row>
    <row r="179" spans="2:12" ht="12.75" customHeight="1">
      <c r="B179" s="38"/>
      <c r="C179" s="97"/>
      <c r="D179" s="97"/>
      <c r="E179" s="39"/>
      <c r="F179" s="452" t="s">
        <v>234</v>
      </c>
      <c r="G179" s="452"/>
      <c r="H179" s="452"/>
      <c r="I179" s="452"/>
      <c r="J179" s="452"/>
      <c r="K179" s="453"/>
      <c r="L179" s="61">
        <f>SUM(L176:L177)</f>
        <v>4641.33</v>
      </c>
    </row>
    <row r="180" spans="2:12">
      <c r="B180" s="99"/>
      <c r="C180" s="8"/>
      <c r="D180" s="8"/>
      <c r="E180" s="8"/>
      <c r="F180" s="8"/>
      <c r="G180" s="39"/>
      <c r="H180" s="39"/>
      <c r="I180" s="39"/>
      <c r="J180" s="39"/>
      <c r="K180" s="39"/>
      <c r="L180" s="62"/>
    </row>
    <row r="181" spans="2:12" ht="12.75" customHeight="1">
      <c r="B181" s="461" t="s">
        <v>55</v>
      </c>
      <c r="C181" s="462"/>
      <c r="D181" s="462"/>
      <c r="E181" s="462"/>
      <c r="F181" s="462"/>
      <c r="G181" s="462"/>
      <c r="H181" s="462"/>
      <c r="I181" s="462"/>
      <c r="J181" s="462"/>
      <c r="K181" s="462"/>
      <c r="L181" s="463"/>
    </row>
    <row r="182" spans="2:12" ht="25.5">
      <c r="B182" s="113">
        <v>1</v>
      </c>
      <c r="C182" s="114"/>
      <c r="D182" s="114"/>
      <c r="E182" s="114"/>
      <c r="F182" s="115" t="s">
        <v>61</v>
      </c>
      <c r="G182" s="114"/>
      <c r="H182" s="116"/>
      <c r="I182" s="116"/>
      <c r="J182" s="117"/>
      <c r="K182" s="118"/>
      <c r="L182" s="119"/>
    </row>
    <row r="183" spans="2:12" ht="25.5">
      <c r="B183" s="120"/>
      <c r="C183" s="34" t="s">
        <v>0</v>
      </c>
      <c r="D183" s="34" t="s">
        <v>359</v>
      </c>
      <c r="E183" s="34" t="s">
        <v>835</v>
      </c>
      <c r="F183" s="115" t="s">
        <v>360</v>
      </c>
      <c r="G183" s="34" t="s">
        <v>31</v>
      </c>
      <c r="H183" s="121">
        <v>20</v>
      </c>
      <c r="I183" s="121">
        <v>7.09</v>
      </c>
      <c r="J183" s="122">
        <v>14.71</v>
      </c>
      <c r="K183" s="123">
        <v>21.8</v>
      </c>
      <c r="L183" s="119">
        <f>K183*H183</f>
        <v>436</v>
      </c>
    </row>
    <row r="184" spans="2:12" ht="25.5">
      <c r="B184" s="120"/>
      <c r="C184" s="34" t="s">
        <v>25</v>
      </c>
      <c r="D184" s="34" t="s">
        <v>361</v>
      </c>
      <c r="E184" s="34" t="s">
        <v>835</v>
      </c>
      <c r="F184" s="115" t="s">
        <v>362</v>
      </c>
      <c r="G184" s="34" t="s">
        <v>31</v>
      </c>
      <c r="H184" s="121">
        <v>30</v>
      </c>
      <c r="I184" s="121">
        <v>10.26</v>
      </c>
      <c r="J184" s="122">
        <v>14.71</v>
      </c>
      <c r="K184" s="123">
        <v>24.97</v>
      </c>
      <c r="L184" s="119">
        <f t="shared" ref="L184:L185" si="12">K184*H184</f>
        <v>749.09999999999991</v>
      </c>
    </row>
    <row r="185" spans="2:12" ht="25.5">
      <c r="B185" s="120"/>
      <c r="C185" s="34" t="s">
        <v>24</v>
      </c>
      <c r="D185" s="34" t="s">
        <v>363</v>
      </c>
      <c r="E185" s="34" t="s">
        <v>835</v>
      </c>
      <c r="F185" s="115" t="s">
        <v>364</v>
      </c>
      <c r="G185" s="34" t="s">
        <v>31</v>
      </c>
      <c r="H185" s="121">
        <v>20</v>
      </c>
      <c r="I185" s="121">
        <v>17.559999999999999</v>
      </c>
      <c r="J185" s="122">
        <v>20.59</v>
      </c>
      <c r="K185" s="123">
        <v>38.15</v>
      </c>
      <c r="L185" s="119">
        <f t="shared" si="12"/>
        <v>763</v>
      </c>
    </row>
    <row r="186" spans="2:12">
      <c r="B186" s="120"/>
      <c r="C186" s="114"/>
      <c r="D186" s="114"/>
      <c r="E186" s="114"/>
      <c r="F186" s="115" t="s">
        <v>1</v>
      </c>
      <c r="G186" s="34"/>
      <c r="H186" s="121"/>
      <c r="I186" s="121"/>
      <c r="J186" s="122"/>
      <c r="K186" s="123"/>
      <c r="L186" s="119"/>
    </row>
    <row r="187" spans="2:12">
      <c r="B187" s="120">
        <v>2</v>
      </c>
      <c r="C187" s="34"/>
      <c r="D187" s="34"/>
      <c r="E187" s="34"/>
      <c r="F187" s="115" t="s">
        <v>219</v>
      </c>
      <c r="G187" s="34"/>
      <c r="H187" s="121"/>
      <c r="I187" s="121"/>
      <c r="J187" s="122"/>
      <c r="K187" s="123"/>
      <c r="L187" s="119"/>
    </row>
    <row r="188" spans="2:12">
      <c r="B188" s="120"/>
      <c r="C188" s="114" t="s">
        <v>20</v>
      </c>
      <c r="D188" s="114" t="s">
        <v>336</v>
      </c>
      <c r="E188" s="34" t="s">
        <v>835</v>
      </c>
      <c r="F188" s="115" t="s">
        <v>56</v>
      </c>
      <c r="G188" s="34" t="s">
        <v>57</v>
      </c>
      <c r="H188" s="121">
        <v>1</v>
      </c>
      <c r="I188" s="121">
        <v>5.67</v>
      </c>
      <c r="J188" s="122">
        <v>14.27</v>
      </c>
      <c r="K188" s="123">
        <f>I188+J188</f>
        <v>19.939999999999998</v>
      </c>
      <c r="L188" s="119">
        <f>K188*H188</f>
        <v>19.939999999999998</v>
      </c>
    </row>
    <row r="189" spans="2:12">
      <c r="B189" s="120"/>
      <c r="C189" s="114" t="s">
        <v>21</v>
      </c>
      <c r="D189" s="114" t="s">
        <v>336</v>
      </c>
      <c r="E189" s="34" t="s">
        <v>835</v>
      </c>
      <c r="F189" s="115" t="s">
        <v>58</v>
      </c>
      <c r="G189" s="34" t="s">
        <v>57</v>
      </c>
      <c r="H189" s="121">
        <v>2</v>
      </c>
      <c r="I189" s="121">
        <v>6.76</v>
      </c>
      <c r="J189" s="122">
        <v>17.510000000000002</v>
      </c>
      <c r="K189" s="123">
        <f t="shared" ref="K189:K190" si="13">I189+J189</f>
        <v>24.270000000000003</v>
      </c>
      <c r="L189" s="119">
        <f t="shared" ref="L189:L190" si="14">K189*H189</f>
        <v>48.540000000000006</v>
      </c>
    </row>
    <row r="190" spans="2:12">
      <c r="B190" s="120"/>
      <c r="C190" s="114" t="s">
        <v>22</v>
      </c>
      <c r="D190" s="114" t="s">
        <v>336</v>
      </c>
      <c r="E190" s="34" t="s">
        <v>835</v>
      </c>
      <c r="F190" s="115" t="s">
        <v>59</v>
      </c>
      <c r="G190" s="34" t="s">
        <v>57</v>
      </c>
      <c r="H190" s="121">
        <v>1</v>
      </c>
      <c r="I190" s="121">
        <v>13.54</v>
      </c>
      <c r="J190" s="122">
        <v>20.91</v>
      </c>
      <c r="K190" s="123">
        <f t="shared" si="13"/>
        <v>34.450000000000003</v>
      </c>
      <c r="L190" s="119">
        <f t="shared" si="14"/>
        <v>34.450000000000003</v>
      </c>
    </row>
    <row r="191" spans="2:12">
      <c r="B191" s="120"/>
      <c r="C191" s="114"/>
      <c r="D191" s="114"/>
      <c r="E191" s="114"/>
      <c r="F191" s="115" t="s">
        <v>1</v>
      </c>
      <c r="G191" s="34"/>
      <c r="H191" s="121"/>
      <c r="I191" s="146"/>
      <c r="J191" s="147"/>
      <c r="K191" s="148"/>
      <c r="L191" s="119"/>
    </row>
    <row r="192" spans="2:12">
      <c r="B192" s="113">
        <v>3</v>
      </c>
      <c r="C192" s="114"/>
      <c r="D192" s="114" t="s">
        <v>365</v>
      </c>
      <c r="E192" s="34" t="s">
        <v>835</v>
      </c>
      <c r="F192" s="115" t="s">
        <v>366</v>
      </c>
      <c r="G192" s="34" t="s">
        <v>57</v>
      </c>
      <c r="H192" s="144">
        <v>1</v>
      </c>
      <c r="I192" s="86">
        <v>52.5</v>
      </c>
      <c r="J192" s="86">
        <v>11.76</v>
      </c>
      <c r="K192" s="86">
        <v>64.260000000000005</v>
      </c>
      <c r="L192" s="145">
        <f t="shared" ref="L192" si="15">K192*H192</f>
        <v>64.260000000000005</v>
      </c>
    </row>
    <row r="193" spans="2:12">
      <c r="B193" s="120"/>
      <c r="C193" s="114"/>
      <c r="D193" s="114"/>
      <c r="E193" s="114"/>
      <c r="F193" s="115" t="s">
        <v>1</v>
      </c>
      <c r="G193" s="34"/>
      <c r="H193" s="121"/>
      <c r="I193" s="149"/>
      <c r="J193" s="150"/>
      <c r="K193" s="151"/>
      <c r="L193" s="119"/>
    </row>
    <row r="194" spans="2:12">
      <c r="B194" s="113">
        <v>4</v>
      </c>
      <c r="C194" s="114"/>
      <c r="D194" s="114"/>
      <c r="E194" s="114"/>
      <c r="F194" s="115" t="s">
        <v>367</v>
      </c>
      <c r="G194" s="34"/>
      <c r="H194" s="121"/>
      <c r="I194" s="121"/>
      <c r="J194" s="122"/>
      <c r="K194" s="123"/>
      <c r="L194" s="119"/>
    </row>
    <row r="195" spans="2:12" ht="25.5">
      <c r="B195" s="120"/>
      <c r="C195" s="114" t="s">
        <v>29</v>
      </c>
      <c r="D195" s="114" t="s">
        <v>336</v>
      </c>
      <c r="E195" s="34" t="s">
        <v>835</v>
      </c>
      <c r="F195" s="115" t="s">
        <v>368</v>
      </c>
      <c r="G195" s="34" t="s">
        <v>57</v>
      </c>
      <c r="H195" s="121">
        <v>2</v>
      </c>
      <c r="I195" s="121">
        <v>26.35</v>
      </c>
      <c r="J195" s="122">
        <v>13.23</v>
      </c>
      <c r="K195" s="123">
        <f>I195+J195</f>
        <v>39.58</v>
      </c>
      <c r="L195" s="119">
        <f>K195*H195</f>
        <v>79.16</v>
      </c>
    </row>
    <row r="196" spans="2:12" ht="25.5">
      <c r="B196" s="113" t="s">
        <v>1</v>
      </c>
      <c r="C196" s="114" t="s">
        <v>36</v>
      </c>
      <c r="D196" s="114" t="s">
        <v>336</v>
      </c>
      <c r="E196" s="34" t="s">
        <v>835</v>
      </c>
      <c r="F196" s="115" t="s">
        <v>370</v>
      </c>
      <c r="G196" s="34" t="s">
        <v>57</v>
      </c>
      <c r="H196" s="121">
        <v>2</v>
      </c>
      <c r="I196" s="121">
        <v>35.9</v>
      </c>
      <c r="J196" s="122">
        <v>13.23</v>
      </c>
      <c r="K196" s="123">
        <f t="shared" ref="K196:K197" si="16">I196+J196</f>
        <v>49.129999999999995</v>
      </c>
      <c r="L196" s="119">
        <f>K196*H196</f>
        <v>98.259999999999991</v>
      </c>
    </row>
    <row r="197" spans="2:12" ht="25.5">
      <c r="B197" s="113" t="s">
        <v>1</v>
      </c>
      <c r="C197" s="114" t="s">
        <v>41</v>
      </c>
      <c r="D197" s="114" t="s">
        <v>336</v>
      </c>
      <c r="E197" s="34" t="s">
        <v>835</v>
      </c>
      <c r="F197" s="115" t="s">
        <v>369</v>
      </c>
      <c r="G197" s="34" t="s">
        <v>57</v>
      </c>
      <c r="H197" s="121">
        <v>2</v>
      </c>
      <c r="I197" s="121">
        <v>42.1</v>
      </c>
      <c r="J197" s="122">
        <v>13.23</v>
      </c>
      <c r="K197" s="123">
        <f t="shared" si="16"/>
        <v>55.33</v>
      </c>
      <c r="L197" s="119">
        <f>K197*H197</f>
        <v>110.66</v>
      </c>
    </row>
    <row r="198" spans="2:12">
      <c r="B198" s="113" t="s">
        <v>1</v>
      </c>
      <c r="C198" s="114" t="s">
        <v>1</v>
      </c>
      <c r="D198" s="114"/>
      <c r="E198" s="114"/>
      <c r="F198" s="115" t="s">
        <v>1</v>
      </c>
      <c r="G198" s="114"/>
      <c r="H198" s="121"/>
      <c r="I198" s="121"/>
      <c r="J198" s="122"/>
      <c r="K198" s="123"/>
      <c r="L198" s="119"/>
    </row>
    <row r="199" spans="2:12">
      <c r="B199" s="113">
        <v>5</v>
      </c>
      <c r="C199" s="114"/>
      <c r="D199" s="114" t="s">
        <v>371</v>
      </c>
      <c r="E199" s="114" t="s">
        <v>835</v>
      </c>
      <c r="F199" s="115" t="s">
        <v>119</v>
      </c>
      <c r="G199" s="34" t="s">
        <v>8</v>
      </c>
      <c r="H199" s="121">
        <v>1</v>
      </c>
      <c r="I199" s="121">
        <v>893.47</v>
      </c>
      <c r="J199" s="122">
        <v>40.99</v>
      </c>
      <c r="K199" s="123">
        <v>934.46</v>
      </c>
      <c r="L199" s="119">
        <f>K199*H199</f>
        <v>934.46</v>
      </c>
    </row>
    <row r="200" spans="2:12">
      <c r="B200" s="113" t="s">
        <v>1</v>
      </c>
      <c r="C200" s="114"/>
      <c r="D200" s="114"/>
      <c r="E200" s="34" t="s">
        <v>835</v>
      </c>
      <c r="F200" s="115"/>
      <c r="G200" s="124"/>
      <c r="H200" s="125"/>
      <c r="I200" s="125"/>
      <c r="J200" s="122"/>
      <c r="K200" s="123"/>
      <c r="L200" s="119"/>
    </row>
    <row r="201" spans="2:12">
      <c r="B201" s="113">
        <v>6</v>
      </c>
      <c r="C201" s="114"/>
      <c r="D201" s="114" t="s">
        <v>372</v>
      </c>
      <c r="E201" s="34" t="s">
        <v>835</v>
      </c>
      <c r="F201" s="27" t="s">
        <v>373</v>
      </c>
      <c r="G201" s="34" t="s">
        <v>5</v>
      </c>
      <c r="H201" s="121">
        <v>2</v>
      </c>
      <c r="I201" s="121">
        <v>0</v>
      </c>
      <c r="J201" s="122">
        <v>29.9</v>
      </c>
      <c r="K201" s="123">
        <v>29.9</v>
      </c>
      <c r="L201" s="119">
        <f>K201*H201</f>
        <v>59.8</v>
      </c>
    </row>
    <row r="202" spans="2:12">
      <c r="B202" s="113" t="s">
        <v>1</v>
      </c>
      <c r="C202" s="114"/>
      <c r="D202" s="114"/>
      <c r="E202" s="114"/>
      <c r="F202" s="115" t="s">
        <v>1</v>
      </c>
      <c r="G202" s="114"/>
      <c r="H202" s="121"/>
      <c r="I202" s="121"/>
      <c r="J202" s="122"/>
      <c r="K202" s="123"/>
      <c r="L202" s="119"/>
    </row>
    <row r="203" spans="2:12">
      <c r="B203" s="113">
        <v>7</v>
      </c>
      <c r="C203" s="114"/>
      <c r="D203" s="114" t="s">
        <v>374</v>
      </c>
      <c r="E203" s="34" t="s">
        <v>835</v>
      </c>
      <c r="F203" s="24" t="s">
        <v>375</v>
      </c>
      <c r="G203" s="34" t="s">
        <v>5</v>
      </c>
      <c r="H203" s="121">
        <v>0.5</v>
      </c>
      <c r="I203" s="121">
        <v>0</v>
      </c>
      <c r="J203" s="122">
        <v>5.14</v>
      </c>
      <c r="K203" s="123">
        <v>5.14</v>
      </c>
      <c r="L203" s="119">
        <f>K203*H203</f>
        <v>2.57</v>
      </c>
    </row>
    <row r="204" spans="2:12">
      <c r="B204" s="113"/>
      <c r="C204" s="114"/>
      <c r="D204" s="114"/>
      <c r="E204" s="114"/>
      <c r="F204" s="24"/>
      <c r="G204" s="34"/>
      <c r="H204" s="121"/>
      <c r="I204" s="121"/>
      <c r="J204" s="122"/>
      <c r="K204" s="123"/>
      <c r="L204" s="119"/>
    </row>
    <row r="205" spans="2:12">
      <c r="B205" s="113">
        <v>8</v>
      </c>
      <c r="C205" s="114"/>
      <c r="D205" s="283" t="s">
        <v>336</v>
      </c>
      <c r="E205" s="34" t="s">
        <v>835</v>
      </c>
      <c r="F205" s="284" t="s">
        <v>720</v>
      </c>
      <c r="G205" s="283" t="s">
        <v>8</v>
      </c>
      <c r="H205" s="285">
        <v>3</v>
      </c>
      <c r="I205" s="285">
        <v>25.78</v>
      </c>
      <c r="J205" s="299">
        <v>19.41</v>
      </c>
      <c r="K205" s="300">
        <f>J205+I205</f>
        <v>45.19</v>
      </c>
      <c r="L205" s="119">
        <f>K205*H205</f>
        <v>135.57</v>
      </c>
    </row>
    <row r="206" spans="2:12">
      <c r="B206" s="113"/>
      <c r="C206" s="114"/>
      <c r="D206" s="114"/>
      <c r="E206" s="114"/>
      <c r="F206" s="115"/>
      <c r="G206" s="114"/>
      <c r="H206" s="121"/>
      <c r="I206" s="121"/>
      <c r="J206" s="122"/>
      <c r="K206" s="123"/>
      <c r="L206" s="119"/>
    </row>
    <row r="207" spans="2:12">
      <c r="B207" s="100">
        <v>9</v>
      </c>
      <c r="C207" s="6"/>
      <c r="D207" s="6"/>
      <c r="E207" s="6"/>
      <c r="F207" s="5" t="s">
        <v>376</v>
      </c>
      <c r="G207" s="6"/>
      <c r="H207" s="7"/>
      <c r="I207" s="7"/>
      <c r="J207" s="122"/>
      <c r="K207" s="123"/>
      <c r="L207" s="119"/>
    </row>
    <row r="208" spans="2:12">
      <c r="B208" s="113" t="s">
        <v>1</v>
      </c>
      <c r="C208" s="114" t="s">
        <v>15</v>
      </c>
      <c r="D208" s="283" t="s">
        <v>336</v>
      </c>
      <c r="E208" s="34" t="s">
        <v>835</v>
      </c>
      <c r="F208" s="115" t="s">
        <v>116</v>
      </c>
      <c r="G208" s="34" t="s">
        <v>26</v>
      </c>
      <c r="H208" s="121">
        <v>4</v>
      </c>
      <c r="I208" s="121"/>
      <c r="J208" s="122"/>
      <c r="K208" s="123">
        <v>298.8</v>
      </c>
      <c r="L208" s="119">
        <f>K208*H208</f>
        <v>1195.2</v>
      </c>
    </row>
    <row r="209" spans="2:12">
      <c r="B209" s="113" t="s">
        <v>1</v>
      </c>
      <c r="C209" s="114" t="s">
        <v>37</v>
      </c>
      <c r="D209" s="283" t="s">
        <v>336</v>
      </c>
      <c r="E209" s="34" t="s">
        <v>835</v>
      </c>
      <c r="F209" s="115" t="s">
        <v>100</v>
      </c>
      <c r="G209" s="34" t="s">
        <v>26</v>
      </c>
      <c r="H209" s="121">
        <v>2</v>
      </c>
      <c r="I209" s="121"/>
      <c r="J209" s="122"/>
      <c r="K209" s="123">
        <v>184.8</v>
      </c>
      <c r="L209" s="119">
        <f t="shared" ref="L209:L216" si="17">K209*H209</f>
        <v>369.6</v>
      </c>
    </row>
    <row r="210" spans="2:12">
      <c r="B210" s="113" t="s">
        <v>1</v>
      </c>
      <c r="C210" s="114" t="s">
        <v>60</v>
      </c>
      <c r="D210" s="283" t="s">
        <v>336</v>
      </c>
      <c r="E210" s="34" t="s">
        <v>835</v>
      </c>
      <c r="F210" s="115" t="s">
        <v>101</v>
      </c>
      <c r="G210" s="34" t="s">
        <v>26</v>
      </c>
      <c r="H210" s="121">
        <v>3</v>
      </c>
      <c r="I210" s="121"/>
      <c r="J210" s="122"/>
      <c r="K210" s="123">
        <v>184.8</v>
      </c>
      <c r="L210" s="119">
        <f t="shared" si="17"/>
        <v>554.40000000000009</v>
      </c>
    </row>
    <row r="211" spans="2:12">
      <c r="B211" s="113" t="s">
        <v>1</v>
      </c>
      <c r="C211" s="114" t="s">
        <v>97</v>
      </c>
      <c r="D211" s="283" t="s">
        <v>336</v>
      </c>
      <c r="E211" s="34" t="s">
        <v>835</v>
      </c>
      <c r="F211" s="115" t="s">
        <v>102</v>
      </c>
      <c r="G211" s="34" t="s">
        <v>26</v>
      </c>
      <c r="H211" s="121">
        <v>8</v>
      </c>
      <c r="I211" s="121"/>
      <c r="J211" s="122"/>
      <c r="K211" s="123">
        <v>106.8</v>
      </c>
      <c r="L211" s="119">
        <f t="shared" si="17"/>
        <v>854.4</v>
      </c>
    </row>
    <row r="212" spans="2:12">
      <c r="B212" s="113" t="s">
        <v>1</v>
      </c>
      <c r="C212" s="114" t="s">
        <v>98</v>
      </c>
      <c r="D212" s="283" t="s">
        <v>336</v>
      </c>
      <c r="E212" s="34" t="s">
        <v>835</v>
      </c>
      <c r="F212" s="115" t="s">
        <v>107</v>
      </c>
      <c r="G212" s="34" t="s">
        <v>26</v>
      </c>
      <c r="H212" s="121">
        <v>98</v>
      </c>
      <c r="I212" s="121"/>
      <c r="J212" s="122"/>
      <c r="K212" s="123">
        <v>27.8</v>
      </c>
      <c r="L212" s="119">
        <f t="shared" si="17"/>
        <v>2724.4</v>
      </c>
    </row>
    <row r="213" spans="2:12">
      <c r="B213" s="113"/>
      <c r="C213" s="114" t="s">
        <v>99</v>
      </c>
      <c r="D213" s="114" t="s">
        <v>336</v>
      </c>
      <c r="E213" s="34" t="s">
        <v>835</v>
      </c>
      <c r="F213" s="115" t="s">
        <v>117</v>
      </c>
      <c r="G213" s="34" t="s">
        <v>26</v>
      </c>
      <c r="H213" s="121">
        <v>4</v>
      </c>
      <c r="I213" s="121"/>
      <c r="J213" s="122"/>
      <c r="K213" s="123">
        <v>38.5</v>
      </c>
      <c r="L213" s="119">
        <f t="shared" si="17"/>
        <v>154</v>
      </c>
    </row>
    <row r="214" spans="2:12">
      <c r="B214" s="113"/>
      <c r="C214" s="114"/>
      <c r="D214" s="114"/>
      <c r="E214" s="114"/>
      <c r="F214" s="115"/>
      <c r="G214" s="34"/>
      <c r="H214" s="121"/>
      <c r="I214" s="121"/>
      <c r="J214" s="122"/>
      <c r="K214" s="123"/>
      <c r="L214" s="119"/>
    </row>
    <row r="215" spans="2:12">
      <c r="B215" s="113">
        <v>10</v>
      </c>
      <c r="C215" s="114"/>
      <c r="D215" s="114"/>
      <c r="E215" s="114"/>
      <c r="F215" s="115" t="s">
        <v>108</v>
      </c>
      <c r="G215" s="34"/>
      <c r="H215" s="121"/>
      <c r="I215" s="146"/>
      <c r="J215" s="147"/>
      <c r="K215" s="148"/>
      <c r="L215" s="119"/>
    </row>
    <row r="216" spans="2:12">
      <c r="B216" s="113"/>
      <c r="C216" s="114" t="s">
        <v>94</v>
      </c>
      <c r="D216" s="283" t="s">
        <v>336</v>
      </c>
      <c r="E216" s="34" t="s">
        <v>835</v>
      </c>
      <c r="F216" s="115" t="s">
        <v>118</v>
      </c>
      <c r="G216" s="34" t="s">
        <v>9</v>
      </c>
      <c r="H216" s="144">
        <v>5.5</v>
      </c>
      <c r="I216" s="326">
        <v>291.98</v>
      </c>
      <c r="J216" s="326">
        <v>10.57</v>
      </c>
      <c r="K216" s="326">
        <v>302.55</v>
      </c>
      <c r="L216" s="145">
        <f t="shared" si="17"/>
        <v>1664.0250000000001</v>
      </c>
    </row>
    <row r="217" spans="2:12">
      <c r="B217" s="113"/>
      <c r="C217" s="114"/>
      <c r="D217" s="283"/>
      <c r="E217" s="283"/>
      <c r="F217" s="115"/>
      <c r="G217" s="34"/>
      <c r="H217" s="144"/>
      <c r="I217" s="326"/>
      <c r="J217" s="326"/>
      <c r="K217" s="326"/>
      <c r="L217" s="145"/>
    </row>
    <row r="218" spans="2:12">
      <c r="B218" s="113">
        <v>11</v>
      </c>
      <c r="C218" s="114"/>
      <c r="D218" s="283"/>
      <c r="E218" s="283"/>
      <c r="F218" s="115" t="s">
        <v>818</v>
      </c>
      <c r="G218" s="34"/>
      <c r="H218" s="144"/>
      <c r="I218" s="326"/>
      <c r="J218" s="326"/>
      <c r="K218" s="326"/>
      <c r="L218" s="145"/>
    </row>
    <row r="219" spans="2:12" ht="25.5">
      <c r="B219" s="113"/>
      <c r="C219" s="114" t="s">
        <v>819</v>
      </c>
      <c r="D219" s="283" t="s">
        <v>820</v>
      </c>
      <c r="E219" s="283" t="s">
        <v>833</v>
      </c>
      <c r="F219" s="115" t="s">
        <v>821</v>
      </c>
      <c r="G219" s="34" t="s">
        <v>132</v>
      </c>
      <c r="H219" s="144">
        <v>1</v>
      </c>
      <c r="I219" s="336">
        <v>257.39999999999998</v>
      </c>
      <c r="J219" s="336">
        <v>20.5</v>
      </c>
      <c r="K219" s="336">
        <v>277.89999999999998</v>
      </c>
      <c r="L219" s="145">
        <f t="shared" ref="L219:L221" si="18">K219*H219</f>
        <v>277.89999999999998</v>
      </c>
    </row>
    <row r="220" spans="2:12" ht="25.5">
      <c r="B220" s="113"/>
      <c r="C220" s="114" t="s">
        <v>823</v>
      </c>
      <c r="D220" s="283" t="s">
        <v>336</v>
      </c>
      <c r="E220" s="283" t="s">
        <v>833</v>
      </c>
      <c r="F220" s="115" t="s">
        <v>822</v>
      </c>
      <c r="G220" s="34" t="s">
        <v>132</v>
      </c>
      <c r="H220" s="144">
        <v>1</v>
      </c>
      <c r="I220" s="336">
        <v>457.89</v>
      </c>
      <c r="J220" s="336">
        <v>126.8</v>
      </c>
      <c r="K220" s="336">
        <f>J220+I220</f>
        <v>584.68999999999994</v>
      </c>
      <c r="L220" s="145">
        <f t="shared" si="18"/>
        <v>584.68999999999994</v>
      </c>
    </row>
    <row r="221" spans="2:12" ht="25.5">
      <c r="B221" s="113"/>
      <c r="C221" s="114" t="s">
        <v>824</v>
      </c>
      <c r="D221" s="283" t="s">
        <v>825</v>
      </c>
      <c r="E221" s="283" t="s">
        <v>833</v>
      </c>
      <c r="F221" s="115" t="s">
        <v>828</v>
      </c>
      <c r="G221" s="34" t="s">
        <v>132</v>
      </c>
      <c r="H221" s="144">
        <v>1</v>
      </c>
      <c r="I221" s="336">
        <v>606.83000000000004</v>
      </c>
      <c r="J221" s="336">
        <v>161.18</v>
      </c>
      <c r="K221" s="336">
        <v>768.01</v>
      </c>
      <c r="L221" s="145">
        <f t="shared" si="18"/>
        <v>768.01</v>
      </c>
    </row>
    <row r="222" spans="2:12" ht="25.5">
      <c r="B222" s="113"/>
      <c r="C222" s="114" t="s">
        <v>826</v>
      </c>
      <c r="D222" s="283" t="s">
        <v>336</v>
      </c>
      <c r="E222" s="283" t="s">
        <v>833</v>
      </c>
      <c r="F222" s="115" t="s">
        <v>827</v>
      </c>
      <c r="G222" s="34" t="s">
        <v>132</v>
      </c>
      <c r="H222" s="144">
        <v>1</v>
      </c>
      <c r="I222" s="336">
        <v>254.45</v>
      </c>
      <c r="J222" s="336">
        <v>124.32</v>
      </c>
      <c r="K222" s="336">
        <f>J222+I222</f>
        <v>378.77</v>
      </c>
      <c r="L222" s="145">
        <f t="shared" ref="L222" si="19">K222*H222</f>
        <v>378.77</v>
      </c>
    </row>
    <row r="223" spans="2:12">
      <c r="B223" s="98"/>
      <c r="C223" s="8"/>
      <c r="D223" s="8"/>
      <c r="E223" s="8"/>
      <c r="F223" s="47"/>
      <c r="G223" s="8"/>
      <c r="H223" s="48"/>
      <c r="I223" s="325"/>
      <c r="J223" s="325"/>
      <c r="K223" s="325"/>
      <c r="L223" s="60"/>
    </row>
    <row r="224" spans="2:12" ht="12.75" customHeight="1">
      <c r="B224" s="38"/>
      <c r="C224" s="97"/>
      <c r="D224" s="97"/>
      <c r="E224" s="39"/>
      <c r="F224" s="452" t="s">
        <v>234</v>
      </c>
      <c r="G224" s="452"/>
      <c r="H224" s="452"/>
      <c r="I224" s="452"/>
      <c r="J224" s="452"/>
      <c r="K224" s="453"/>
      <c r="L224" s="61">
        <f>SUM(L183:L223)</f>
        <v>13061.165000000001</v>
      </c>
    </row>
    <row r="225" spans="2:12">
      <c r="B225" s="99"/>
      <c r="C225" s="8"/>
      <c r="D225" s="8"/>
      <c r="E225" s="8"/>
      <c r="F225" s="8"/>
      <c r="G225" s="39"/>
      <c r="H225" s="39"/>
      <c r="I225" s="39"/>
      <c r="J225" s="39"/>
      <c r="K225" s="39"/>
      <c r="L225" s="62"/>
    </row>
    <row r="226" spans="2:12" ht="12.75" customHeight="1">
      <c r="B226" s="402" t="s">
        <v>724</v>
      </c>
      <c r="C226" s="403"/>
      <c r="D226" s="403"/>
      <c r="E226" s="403"/>
      <c r="F226" s="403"/>
      <c r="G226" s="403"/>
      <c r="H226" s="403"/>
      <c r="I226" s="403"/>
      <c r="J226" s="403"/>
      <c r="K226" s="403"/>
      <c r="L226" s="405"/>
    </row>
    <row r="227" spans="2:12">
      <c r="B227" s="100">
        <v>1</v>
      </c>
      <c r="C227" s="6"/>
      <c r="D227" s="6"/>
      <c r="E227" s="6"/>
      <c r="F227" s="27" t="s">
        <v>40</v>
      </c>
      <c r="G227" s="4"/>
      <c r="H227" s="126"/>
      <c r="I227" s="126"/>
      <c r="J227" s="127"/>
      <c r="K227" s="128"/>
      <c r="L227" s="129"/>
    </row>
    <row r="228" spans="2:12" ht="25.5">
      <c r="B228" s="100"/>
      <c r="C228" s="6" t="s">
        <v>0</v>
      </c>
      <c r="D228" s="6" t="s">
        <v>377</v>
      </c>
      <c r="E228" s="6" t="s">
        <v>835</v>
      </c>
      <c r="F228" s="27" t="s">
        <v>378</v>
      </c>
      <c r="G228" s="6" t="s">
        <v>132</v>
      </c>
      <c r="H228" s="58">
        <v>1</v>
      </c>
      <c r="I228" s="58">
        <v>260.94</v>
      </c>
      <c r="J228" s="58">
        <v>106.25</v>
      </c>
      <c r="K228" s="130">
        <v>367.19</v>
      </c>
      <c r="L228" s="59">
        <f t="shared" ref="L228:L237" si="20">K228*H228</f>
        <v>367.19</v>
      </c>
    </row>
    <row r="229" spans="2:12">
      <c r="B229" s="100"/>
      <c r="C229" s="6" t="s">
        <v>25</v>
      </c>
      <c r="D229" s="6" t="s">
        <v>379</v>
      </c>
      <c r="E229" s="6" t="s">
        <v>835</v>
      </c>
      <c r="F229" s="27" t="s">
        <v>380</v>
      </c>
      <c r="G229" s="6" t="s">
        <v>8</v>
      </c>
      <c r="H229" s="58">
        <v>1</v>
      </c>
      <c r="I229" s="58">
        <v>32.89</v>
      </c>
      <c r="J229" s="58">
        <v>49.17</v>
      </c>
      <c r="K229" s="130">
        <v>82.06</v>
      </c>
      <c r="L229" s="59">
        <f t="shared" si="20"/>
        <v>82.06</v>
      </c>
    </row>
    <row r="230" spans="2:12">
      <c r="B230" s="100"/>
      <c r="C230" s="6" t="s">
        <v>24</v>
      </c>
      <c r="D230" s="6" t="s">
        <v>725</v>
      </c>
      <c r="E230" s="6" t="s">
        <v>835</v>
      </c>
      <c r="F230" s="27" t="s">
        <v>726</v>
      </c>
      <c r="G230" s="6" t="s">
        <v>8</v>
      </c>
      <c r="H230" s="58">
        <v>10</v>
      </c>
      <c r="I230" s="58">
        <v>7.24</v>
      </c>
      <c r="J230" s="58">
        <v>8.4</v>
      </c>
      <c r="K230" s="130">
        <v>15.64</v>
      </c>
      <c r="L230" s="59">
        <f t="shared" si="20"/>
        <v>156.4</v>
      </c>
    </row>
    <row r="231" spans="2:12">
      <c r="B231" s="100"/>
      <c r="C231" s="6" t="s">
        <v>431</v>
      </c>
      <c r="D231" s="6" t="s">
        <v>727</v>
      </c>
      <c r="E231" s="6" t="s">
        <v>835</v>
      </c>
      <c r="F231" s="27" t="s">
        <v>728</v>
      </c>
      <c r="G231" s="6" t="s">
        <v>8</v>
      </c>
      <c r="H231" s="58">
        <v>1</v>
      </c>
      <c r="I231" s="58">
        <v>16.920000000000002</v>
      </c>
      <c r="J231" s="58">
        <v>8.4</v>
      </c>
      <c r="K231" s="130">
        <v>25.32</v>
      </c>
      <c r="L231" s="59">
        <f t="shared" si="20"/>
        <v>25.32</v>
      </c>
    </row>
    <row r="232" spans="2:12">
      <c r="B232" s="100"/>
      <c r="C232" s="6" t="s">
        <v>606</v>
      </c>
      <c r="D232" s="6" t="s">
        <v>729</v>
      </c>
      <c r="E232" s="6" t="s">
        <v>833</v>
      </c>
      <c r="F232" s="27" t="s">
        <v>730</v>
      </c>
      <c r="G232" s="6" t="s">
        <v>8</v>
      </c>
      <c r="H232" s="58">
        <v>2</v>
      </c>
      <c r="I232" s="58">
        <v>8.94</v>
      </c>
      <c r="J232" s="58">
        <v>4.21</v>
      </c>
      <c r="K232" s="130">
        <v>13.15</v>
      </c>
      <c r="L232" s="59">
        <f t="shared" si="20"/>
        <v>26.3</v>
      </c>
    </row>
    <row r="233" spans="2:12" ht="25.5">
      <c r="B233" s="100"/>
      <c r="C233" s="6" t="s">
        <v>571</v>
      </c>
      <c r="D233" s="6" t="s">
        <v>731</v>
      </c>
      <c r="E233" s="6" t="s">
        <v>833</v>
      </c>
      <c r="F233" s="27" t="s">
        <v>732</v>
      </c>
      <c r="G233" s="6" t="s">
        <v>8</v>
      </c>
      <c r="H233" s="58">
        <v>2</v>
      </c>
      <c r="I233" s="58">
        <v>10.69</v>
      </c>
      <c r="J233" s="58">
        <v>7.01</v>
      </c>
      <c r="K233" s="130">
        <v>17.7</v>
      </c>
      <c r="L233" s="59">
        <f t="shared" si="20"/>
        <v>35.4</v>
      </c>
    </row>
    <row r="234" spans="2:12">
      <c r="B234" s="100"/>
      <c r="C234" s="6" t="s">
        <v>574</v>
      </c>
      <c r="D234" s="6" t="s">
        <v>733</v>
      </c>
      <c r="E234" s="6" t="s">
        <v>833</v>
      </c>
      <c r="F234" s="27" t="s">
        <v>734</v>
      </c>
      <c r="G234" s="6" t="s">
        <v>8</v>
      </c>
      <c r="H234" s="58">
        <v>2</v>
      </c>
      <c r="I234" s="58">
        <v>47.57</v>
      </c>
      <c r="J234" s="58">
        <v>14.01</v>
      </c>
      <c r="K234" s="130">
        <v>61.58</v>
      </c>
      <c r="L234" s="59">
        <f t="shared" si="20"/>
        <v>123.16</v>
      </c>
    </row>
    <row r="235" spans="2:12">
      <c r="B235" s="100"/>
      <c r="C235" s="6" t="s">
        <v>741</v>
      </c>
      <c r="D235" s="6" t="s">
        <v>735</v>
      </c>
      <c r="E235" s="6" t="s">
        <v>833</v>
      </c>
      <c r="F235" s="27" t="s">
        <v>736</v>
      </c>
      <c r="G235" s="6" t="s">
        <v>8</v>
      </c>
      <c r="H235" s="58">
        <v>2</v>
      </c>
      <c r="I235" s="58">
        <v>1.79</v>
      </c>
      <c r="J235" s="58">
        <v>2.8</v>
      </c>
      <c r="K235" s="130">
        <v>4.59</v>
      </c>
      <c r="L235" s="59">
        <f t="shared" si="20"/>
        <v>9.18</v>
      </c>
    </row>
    <row r="236" spans="2:12">
      <c r="B236" s="100"/>
      <c r="C236" s="6" t="s">
        <v>742</v>
      </c>
      <c r="D236" s="6" t="s">
        <v>737</v>
      </c>
      <c r="E236" s="6" t="s">
        <v>833</v>
      </c>
      <c r="F236" s="27" t="s">
        <v>738</v>
      </c>
      <c r="G236" s="6" t="s">
        <v>8</v>
      </c>
      <c r="H236" s="58">
        <v>2</v>
      </c>
      <c r="I236" s="58">
        <v>22.65</v>
      </c>
      <c r="J236" s="58">
        <v>1.4</v>
      </c>
      <c r="K236" s="130">
        <v>24.05</v>
      </c>
      <c r="L236" s="59">
        <f t="shared" si="20"/>
        <v>48.1</v>
      </c>
    </row>
    <row r="237" spans="2:12">
      <c r="B237" s="100"/>
      <c r="C237" s="6" t="s">
        <v>743</v>
      </c>
      <c r="D237" s="6" t="s">
        <v>739</v>
      </c>
      <c r="E237" s="6" t="s">
        <v>833</v>
      </c>
      <c r="F237" s="27" t="s">
        <v>740</v>
      </c>
      <c r="G237" s="6" t="s">
        <v>9</v>
      </c>
      <c r="H237" s="58">
        <v>10</v>
      </c>
      <c r="I237" s="58">
        <v>2.9</v>
      </c>
      <c r="J237" s="58">
        <v>2.8</v>
      </c>
      <c r="K237" s="130">
        <v>5.7</v>
      </c>
      <c r="L237" s="59">
        <f t="shared" si="20"/>
        <v>57</v>
      </c>
    </row>
    <row r="238" spans="2:12">
      <c r="B238" s="100"/>
      <c r="C238" s="6"/>
      <c r="D238" s="6"/>
      <c r="E238" s="6"/>
      <c r="F238" s="131"/>
      <c r="G238" s="6"/>
      <c r="H238" s="132"/>
      <c r="I238" s="132"/>
      <c r="J238" s="7"/>
      <c r="K238" s="51"/>
      <c r="L238" s="59"/>
    </row>
    <row r="239" spans="2:12">
      <c r="B239" s="100">
        <v>2</v>
      </c>
      <c r="C239" s="6"/>
      <c r="D239" s="6"/>
      <c r="E239" s="6"/>
      <c r="F239" s="27" t="s">
        <v>50</v>
      </c>
      <c r="G239" s="4"/>
      <c r="H239" s="133"/>
      <c r="I239" s="133"/>
      <c r="J239" s="7"/>
      <c r="K239" s="51"/>
      <c r="L239" s="59"/>
    </row>
    <row r="240" spans="2:12">
      <c r="B240" s="100"/>
      <c r="C240" s="6" t="s">
        <v>20</v>
      </c>
      <c r="D240" s="6" t="s">
        <v>381</v>
      </c>
      <c r="E240" s="6" t="s">
        <v>835</v>
      </c>
      <c r="F240" s="27" t="s">
        <v>382</v>
      </c>
      <c r="G240" s="6" t="s">
        <v>26</v>
      </c>
      <c r="H240" s="58">
        <v>10</v>
      </c>
      <c r="I240" s="58">
        <v>1.9</v>
      </c>
      <c r="J240" s="7">
        <v>7.01</v>
      </c>
      <c r="K240" s="51">
        <v>8.91</v>
      </c>
      <c r="L240" s="59">
        <f>K240*H240</f>
        <v>89.1</v>
      </c>
    </row>
    <row r="241" spans="2:12">
      <c r="B241" s="100"/>
      <c r="C241" s="6" t="s">
        <v>21</v>
      </c>
      <c r="D241" s="6" t="s">
        <v>383</v>
      </c>
      <c r="E241" s="6" t="s">
        <v>835</v>
      </c>
      <c r="F241" s="27" t="s">
        <v>384</v>
      </c>
      <c r="G241" s="6" t="s">
        <v>26</v>
      </c>
      <c r="H241" s="58">
        <v>5</v>
      </c>
      <c r="I241" s="58">
        <v>3.39</v>
      </c>
      <c r="J241" s="7">
        <v>7.01</v>
      </c>
      <c r="K241" s="51">
        <v>10.4</v>
      </c>
      <c r="L241" s="59">
        <f>K241*H241</f>
        <v>52</v>
      </c>
    </row>
    <row r="242" spans="2:12">
      <c r="B242" s="100"/>
      <c r="C242" s="6" t="s">
        <v>22</v>
      </c>
      <c r="D242" s="6" t="s">
        <v>385</v>
      </c>
      <c r="E242" s="6" t="s">
        <v>835</v>
      </c>
      <c r="F242" s="27" t="s">
        <v>386</v>
      </c>
      <c r="G242" s="6" t="s">
        <v>26</v>
      </c>
      <c r="H242" s="58">
        <v>12</v>
      </c>
      <c r="I242" s="58">
        <v>3.83</v>
      </c>
      <c r="J242" s="7">
        <v>7.01</v>
      </c>
      <c r="K242" s="51">
        <v>10.84</v>
      </c>
      <c r="L242" s="59">
        <f>K242*H242</f>
        <v>130.07999999999998</v>
      </c>
    </row>
    <row r="243" spans="2:12">
      <c r="B243" s="100"/>
      <c r="C243" s="6"/>
      <c r="D243" s="6"/>
      <c r="E243" s="6"/>
      <c r="F243" s="5"/>
      <c r="G243" s="6"/>
      <c r="H243" s="132"/>
      <c r="I243" s="132"/>
      <c r="J243" s="7"/>
      <c r="K243" s="51"/>
      <c r="L243" s="59"/>
    </row>
    <row r="244" spans="2:12">
      <c r="B244" s="100">
        <v>3</v>
      </c>
      <c r="C244" s="6"/>
      <c r="D244" s="6"/>
      <c r="E244" s="6"/>
      <c r="F244" s="27" t="s">
        <v>44</v>
      </c>
      <c r="G244" s="6" t="s">
        <v>1</v>
      </c>
      <c r="H244" s="132"/>
      <c r="I244" s="132"/>
      <c r="J244" s="7"/>
      <c r="K244" s="51"/>
      <c r="L244" s="59"/>
    </row>
    <row r="245" spans="2:12">
      <c r="B245" s="100"/>
      <c r="C245" s="43" t="s">
        <v>4</v>
      </c>
      <c r="D245" s="153" t="s">
        <v>388</v>
      </c>
      <c r="E245" s="338" t="s">
        <v>835</v>
      </c>
      <c r="F245" s="152" t="s">
        <v>389</v>
      </c>
      <c r="G245" s="6" t="s">
        <v>26</v>
      </c>
      <c r="H245" s="58">
        <v>7</v>
      </c>
      <c r="I245" s="58">
        <v>4.95</v>
      </c>
      <c r="J245" s="7">
        <v>9.5299999999999994</v>
      </c>
      <c r="K245" s="51">
        <v>14.48</v>
      </c>
      <c r="L245" s="59">
        <f>K245*H245</f>
        <v>101.36</v>
      </c>
    </row>
    <row r="246" spans="2:12">
      <c r="B246" s="100"/>
      <c r="C246" s="6" t="s">
        <v>35</v>
      </c>
      <c r="D246" s="6" t="s">
        <v>390</v>
      </c>
      <c r="E246" s="6" t="s">
        <v>835</v>
      </c>
      <c r="F246" s="27" t="s">
        <v>391</v>
      </c>
      <c r="G246" s="6" t="s">
        <v>26</v>
      </c>
      <c r="H246" s="58">
        <v>8</v>
      </c>
      <c r="I246" s="58">
        <v>9.1999999999999993</v>
      </c>
      <c r="J246" s="7">
        <v>9.8000000000000007</v>
      </c>
      <c r="K246" s="51">
        <v>19</v>
      </c>
      <c r="L246" s="59">
        <f>K246*H246</f>
        <v>152</v>
      </c>
    </row>
    <row r="247" spans="2:12">
      <c r="B247" s="100"/>
      <c r="C247" s="6" t="s">
        <v>47</v>
      </c>
      <c r="D247" s="6" t="s">
        <v>392</v>
      </c>
      <c r="E247" s="6" t="s">
        <v>835</v>
      </c>
      <c r="F247" s="27" t="s">
        <v>393</v>
      </c>
      <c r="G247" s="6" t="s">
        <v>26</v>
      </c>
      <c r="H247" s="58">
        <v>1</v>
      </c>
      <c r="I247" s="58">
        <v>12.9</v>
      </c>
      <c r="J247" s="7">
        <v>14.01</v>
      </c>
      <c r="K247" s="51">
        <v>26.91</v>
      </c>
      <c r="L247" s="59">
        <f>K247*H247</f>
        <v>26.91</v>
      </c>
    </row>
    <row r="248" spans="2:12">
      <c r="B248" s="100"/>
      <c r="C248" s="6" t="s">
        <v>48</v>
      </c>
      <c r="D248" s="6" t="s">
        <v>394</v>
      </c>
      <c r="E248" s="6" t="s">
        <v>835</v>
      </c>
      <c r="F248" s="27" t="s">
        <v>395</v>
      </c>
      <c r="G248" s="6" t="s">
        <v>26</v>
      </c>
      <c r="H248" s="58">
        <v>2</v>
      </c>
      <c r="I248" s="58">
        <v>10.58</v>
      </c>
      <c r="J248" s="7">
        <v>8.4</v>
      </c>
      <c r="K248" s="51">
        <v>18.98</v>
      </c>
      <c r="L248" s="59">
        <f>K248*H248</f>
        <v>37.96</v>
      </c>
    </row>
    <row r="249" spans="2:12">
      <c r="B249" s="100"/>
      <c r="C249" s="6"/>
      <c r="D249" s="6"/>
      <c r="E249" s="6"/>
      <c r="F249" s="131"/>
      <c r="G249" s="6"/>
      <c r="H249" s="132"/>
      <c r="I249" s="132"/>
      <c r="J249" s="7"/>
      <c r="K249" s="51"/>
      <c r="L249" s="59"/>
    </row>
    <row r="250" spans="2:12">
      <c r="B250" s="100">
        <v>4</v>
      </c>
      <c r="C250" s="6"/>
      <c r="D250" s="6"/>
      <c r="E250" s="6"/>
      <c r="F250" s="131" t="s">
        <v>220</v>
      </c>
      <c r="G250" s="4"/>
      <c r="H250" s="133"/>
      <c r="I250" s="133"/>
      <c r="J250" s="7"/>
      <c r="K250" s="51"/>
      <c r="L250" s="59"/>
    </row>
    <row r="251" spans="2:12">
      <c r="B251" s="100"/>
      <c r="C251" s="6" t="s">
        <v>29</v>
      </c>
      <c r="D251" s="6" t="s">
        <v>396</v>
      </c>
      <c r="E251" s="6" t="s">
        <v>835</v>
      </c>
      <c r="F251" s="27" t="s">
        <v>397</v>
      </c>
      <c r="G251" s="6" t="s">
        <v>26</v>
      </c>
      <c r="H251" s="58">
        <v>10</v>
      </c>
      <c r="I251" s="58">
        <v>9.02</v>
      </c>
      <c r="J251" s="7">
        <v>8.4</v>
      </c>
      <c r="K251" s="51">
        <v>17.420000000000002</v>
      </c>
      <c r="L251" s="59">
        <f>K251*H251</f>
        <v>174.20000000000002</v>
      </c>
    </row>
    <row r="252" spans="2:12">
      <c r="B252" s="100"/>
      <c r="C252" s="6" t="s">
        <v>36</v>
      </c>
      <c r="D252" s="6" t="s">
        <v>336</v>
      </c>
      <c r="E252" s="6" t="s">
        <v>835</v>
      </c>
      <c r="F252" s="27" t="s">
        <v>387</v>
      </c>
      <c r="G252" s="6" t="s">
        <v>26</v>
      </c>
      <c r="H252" s="58">
        <v>5</v>
      </c>
      <c r="I252" s="58">
        <v>1.23</v>
      </c>
      <c r="J252" s="7">
        <v>0.54</v>
      </c>
      <c r="K252" s="51">
        <f>J252+I252</f>
        <v>1.77</v>
      </c>
      <c r="L252" s="59">
        <f>K252*H252</f>
        <v>8.85</v>
      </c>
    </row>
    <row r="253" spans="2:12">
      <c r="B253" s="100"/>
      <c r="C253" s="6"/>
      <c r="D253" s="6"/>
      <c r="E253" s="6"/>
      <c r="F253" s="131"/>
      <c r="G253" s="6"/>
      <c r="H253" s="132"/>
      <c r="I253" s="132"/>
      <c r="J253" s="7"/>
      <c r="K253" s="51"/>
      <c r="L253" s="59"/>
    </row>
    <row r="254" spans="2:12">
      <c r="B254" s="100">
        <v>5</v>
      </c>
      <c r="C254" s="6"/>
      <c r="D254" s="6"/>
      <c r="E254" s="6"/>
      <c r="F254" s="27" t="s">
        <v>52</v>
      </c>
      <c r="G254" s="4"/>
      <c r="H254" s="134"/>
      <c r="I254" s="134"/>
      <c r="J254" s="7"/>
      <c r="K254" s="51"/>
      <c r="L254" s="59"/>
    </row>
    <row r="255" spans="2:12" ht="25.5">
      <c r="B255" s="100"/>
      <c r="C255" s="6" t="s">
        <v>6</v>
      </c>
      <c r="D255" s="6" t="s">
        <v>398</v>
      </c>
      <c r="E255" s="6" t="s">
        <v>833</v>
      </c>
      <c r="F255" s="135" t="s">
        <v>399</v>
      </c>
      <c r="G255" s="6" t="s">
        <v>26</v>
      </c>
      <c r="H255" s="58">
        <v>20</v>
      </c>
      <c r="I255" s="58">
        <v>151.28</v>
      </c>
      <c r="J255" s="7">
        <v>11.21</v>
      </c>
      <c r="K255" s="51">
        <v>162.49</v>
      </c>
      <c r="L255" s="59">
        <f>K255*H255</f>
        <v>3249.8</v>
      </c>
    </row>
    <row r="256" spans="2:12" ht="25.5">
      <c r="B256" s="100"/>
      <c r="C256" s="6" t="s">
        <v>7</v>
      </c>
      <c r="D256" s="6" t="s">
        <v>400</v>
      </c>
      <c r="E256" s="6" t="s">
        <v>835</v>
      </c>
      <c r="F256" s="27" t="s">
        <v>401</v>
      </c>
      <c r="G256" s="6" t="s">
        <v>26</v>
      </c>
      <c r="H256" s="58">
        <v>21</v>
      </c>
      <c r="I256" s="58">
        <v>57.71</v>
      </c>
      <c r="J256" s="7">
        <v>11.21</v>
      </c>
      <c r="K256" s="51">
        <v>68.92</v>
      </c>
      <c r="L256" s="59">
        <f>K256*H256</f>
        <v>1447.32</v>
      </c>
    </row>
    <row r="257" spans="2:12" ht="25.5" customHeight="1">
      <c r="B257" s="100"/>
      <c r="C257" s="6" t="s">
        <v>85</v>
      </c>
      <c r="D257" s="6" t="s">
        <v>407</v>
      </c>
      <c r="E257" s="6" t="s">
        <v>833</v>
      </c>
      <c r="F257" s="27" t="s">
        <v>408</v>
      </c>
      <c r="G257" s="6" t="s">
        <v>8</v>
      </c>
      <c r="H257" s="58">
        <v>21</v>
      </c>
      <c r="I257" s="58">
        <v>37.119999999999997</v>
      </c>
      <c r="J257" s="7">
        <v>5.61</v>
      </c>
      <c r="K257" s="51">
        <v>42.73</v>
      </c>
      <c r="L257" s="59">
        <f>K257*H257</f>
        <v>897.32999999999993</v>
      </c>
    </row>
    <row r="258" spans="2:12" ht="25.5">
      <c r="B258" s="100"/>
      <c r="C258" s="6" t="s">
        <v>202</v>
      </c>
      <c r="D258" s="6" t="s">
        <v>409</v>
      </c>
      <c r="E258" s="6" t="s">
        <v>833</v>
      </c>
      <c r="F258" s="27" t="s">
        <v>723</v>
      </c>
      <c r="G258" s="6" t="s">
        <v>9</v>
      </c>
      <c r="H258" s="58">
        <v>50</v>
      </c>
      <c r="I258" s="58">
        <v>2.77</v>
      </c>
      <c r="J258" s="7">
        <v>1.56</v>
      </c>
      <c r="K258" s="51">
        <f>J258+I258</f>
        <v>4.33</v>
      </c>
      <c r="L258" s="59">
        <f>K258*H258</f>
        <v>216.5</v>
      </c>
    </row>
    <row r="259" spans="2:12">
      <c r="B259" s="100"/>
      <c r="C259" s="6"/>
      <c r="D259" s="6"/>
      <c r="E259" s="6"/>
      <c r="F259" s="27"/>
      <c r="G259" s="6"/>
      <c r="H259" s="58"/>
      <c r="I259" s="58"/>
      <c r="J259" s="7"/>
      <c r="K259" s="51"/>
      <c r="L259" s="59"/>
    </row>
    <row r="260" spans="2:12">
      <c r="B260" s="100">
        <v>6</v>
      </c>
      <c r="C260" s="6"/>
      <c r="D260" s="6"/>
      <c r="E260" s="6"/>
      <c r="F260" s="27" t="s">
        <v>51</v>
      </c>
      <c r="G260" s="4"/>
      <c r="H260" s="134"/>
      <c r="I260" s="134"/>
      <c r="J260" s="7"/>
      <c r="K260" s="51"/>
      <c r="L260" s="59"/>
    </row>
    <row r="261" spans="2:12" ht="25.5">
      <c r="B261" s="100"/>
      <c r="C261" s="6" t="s">
        <v>11</v>
      </c>
      <c r="D261" s="6" t="s">
        <v>402</v>
      </c>
      <c r="E261" s="6" t="s">
        <v>833</v>
      </c>
      <c r="F261" s="27" t="s">
        <v>403</v>
      </c>
      <c r="G261" s="6" t="s">
        <v>26</v>
      </c>
      <c r="H261" s="58">
        <v>40</v>
      </c>
      <c r="I261" s="58">
        <v>8.34</v>
      </c>
      <c r="J261" s="7">
        <v>2.3199999999999998</v>
      </c>
      <c r="K261" s="51">
        <v>10.66</v>
      </c>
      <c r="L261" s="59">
        <f>K261*H261</f>
        <v>426.4</v>
      </c>
    </row>
    <row r="262" spans="2:12">
      <c r="B262" s="100"/>
      <c r="C262" s="6" t="s">
        <v>537</v>
      </c>
      <c r="D262" s="6" t="s">
        <v>404</v>
      </c>
      <c r="E262" s="6" t="s">
        <v>835</v>
      </c>
      <c r="F262" s="27" t="s">
        <v>405</v>
      </c>
      <c r="G262" s="6" t="s">
        <v>26</v>
      </c>
      <c r="H262" s="58">
        <v>15</v>
      </c>
      <c r="I262" s="58">
        <v>6.07</v>
      </c>
      <c r="J262" s="7">
        <v>2.3199999999999998</v>
      </c>
      <c r="K262" s="51">
        <v>8.39</v>
      </c>
      <c r="L262" s="59">
        <f>K262*H262</f>
        <v>125.85000000000001</v>
      </c>
    </row>
    <row r="263" spans="2:12">
      <c r="B263" s="100"/>
      <c r="C263" s="6"/>
      <c r="D263" s="6"/>
      <c r="E263" s="6"/>
      <c r="F263" s="27"/>
      <c r="G263" s="6"/>
      <c r="H263" s="58"/>
      <c r="I263" s="58"/>
      <c r="J263" s="7"/>
      <c r="K263" s="51"/>
      <c r="L263" s="59"/>
    </row>
    <row r="264" spans="2:12" ht="25.5">
      <c r="B264" s="100" t="s">
        <v>800</v>
      </c>
      <c r="C264" s="6"/>
      <c r="D264" s="6"/>
      <c r="E264" s="6"/>
      <c r="F264" s="27" t="s">
        <v>53</v>
      </c>
      <c r="G264" s="4"/>
      <c r="H264" s="134"/>
      <c r="I264" s="134"/>
      <c r="J264" s="7"/>
      <c r="K264" s="51"/>
      <c r="L264" s="59"/>
    </row>
    <row r="265" spans="2:12">
      <c r="B265" s="100"/>
      <c r="C265" s="6" t="s">
        <v>12</v>
      </c>
      <c r="D265" s="6" t="s">
        <v>721</v>
      </c>
      <c r="E265" s="6" t="s">
        <v>835</v>
      </c>
      <c r="F265" s="27" t="s">
        <v>722</v>
      </c>
      <c r="G265" s="6" t="s">
        <v>9</v>
      </c>
      <c r="H265" s="58">
        <v>600</v>
      </c>
      <c r="I265" s="58">
        <v>0.85</v>
      </c>
      <c r="J265" s="7">
        <v>1.4</v>
      </c>
      <c r="K265" s="51">
        <v>2.25</v>
      </c>
      <c r="L265" s="59">
        <f>K265*H265</f>
        <v>1350</v>
      </c>
    </row>
    <row r="266" spans="2:12">
      <c r="B266" s="100"/>
      <c r="C266" s="6"/>
      <c r="D266" s="6"/>
      <c r="E266" s="6"/>
      <c r="F266" s="131"/>
      <c r="G266" s="6"/>
      <c r="H266" s="58"/>
      <c r="I266" s="58"/>
      <c r="J266" s="7"/>
      <c r="K266" s="51"/>
      <c r="L266" s="59"/>
    </row>
    <row r="267" spans="2:12">
      <c r="B267" s="100">
        <v>8</v>
      </c>
      <c r="C267" s="6"/>
      <c r="D267" s="6"/>
      <c r="E267" s="6"/>
      <c r="F267" s="27" t="s">
        <v>54</v>
      </c>
      <c r="G267" s="6"/>
      <c r="H267" s="58"/>
      <c r="I267" s="58"/>
      <c r="J267" s="7"/>
      <c r="K267" s="51"/>
      <c r="L267" s="59"/>
    </row>
    <row r="268" spans="2:12" ht="25.5">
      <c r="B268" s="100"/>
      <c r="C268" s="6" t="s">
        <v>14</v>
      </c>
      <c r="D268" s="6" t="s">
        <v>411</v>
      </c>
      <c r="E268" s="6" t="s">
        <v>835</v>
      </c>
      <c r="F268" s="27" t="s">
        <v>412</v>
      </c>
      <c r="G268" s="6" t="s">
        <v>9</v>
      </c>
      <c r="H268" s="58">
        <v>50</v>
      </c>
      <c r="I268" s="58">
        <v>1.58</v>
      </c>
      <c r="J268" s="7">
        <v>2.25</v>
      </c>
      <c r="K268" s="51">
        <v>3.83</v>
      </c>
      <c r="L268" s="59">
        <f>K268*H268</f>
        <v>191.5</v>
      </c>
    </row>
    <row r="269" spans="2:12">
      <c r="B269" s="101"/>
      <c r="C269" s="136"/>
      <c r="D269" s="136"/>
      <c r="E269" s="136"/>
      <c r="F269" s="137"/>
      <c r="G269" s="136"/>
      <c r="H269" s="132"/>
      <c r="I269" s="132"/>
      <c r="J269" s="7"/>
      <c r="K269" s="51"/>
      <c r="L269" s="59"/>
    </row>
    <row r="270" spans="2:12">
      <c r="B270" s="100">
        <v>9</v>
      </c>
      <c r="C270" s="6"/>
      <c r="D270" s="6"/>
      <c r="E270" s="6"/>
      <c r="F270" s="27" t="s">
        <v>38</v>
      </c>
      <c r="G270" s="4"/>
      <c r="H270" s="133"/>
      <c r="I270" s="133"/>
      <c r="J270" s="7"/>
      <c r="K270" s="51"/>
      <c r="L270" s="59"/>
    </row>
    <row r="271" spans="2:12">
      <c r="B271" s="100"/>
      <c r="C271" s="6" t="s">
        <v>15</v>
      </c>
      <c r="D271" s="6" t="s">
        <v>413</v>
      </c>
      <c r="E271" s="6" t="s">
        <v>835</v>
      </c>
      <c r="F271" s="24" t="s">
        <v>414</v>
      </c>
      <c r="G271" s="6" t="s">
        <v>8</v>
      </c>
      <c r="H271" s="58">
        <v>3</v>
      </c>
      <c r="I271" s="58">
        <v>12.36</v>
      </c>
      <c r="J271" s="7">
        <v>8.4</v>
      </c>
      <c r="K271" s="51">
        <v>20.76</v>
      </c>
      <c r="L271" s="59">
        <f>K271*H271</f>
        <v>62.28</v>
      </c>
    </row>
    <row r="272" spans="2:12">
      <c r="B272" s="100"/>
      <c r="C272" s="6"/>
      <c r="D272" s="6"/>
      <c r="E272" s="6"/>
      <c r="F272" s="27"/>
      <c r="G272" s="6"/>
      <c r="H272" s="132"/>
      <c r="I272" s="132"/>
      <c r="J272" s="7"/>
      <c r="K272" s="51"/>
      <c r="L272" s="59"/>
    </row>
    <row r="273" spans="2:12">
      <c r="B273" s="100">
        <v>10</v>
      </c>
      <c r="C273" s="6"/>
      <c r="D273" s="6"/>
      <c r="E273" s="6"/>
      <c r="F273" s="131" t="s">
        <v>39</v>
      </c>
      <c r="G273" s="4"/>
      <c r="H273" s="133"/>
      <c r="I273" s="133"/>
      <c r="J273" s="7"/>
      <c r="K273" s="51"/>
      <c r="L273" s="59"/>
    </row>
    <row r="274" spans="2:12">
      <c r="B274" s="100"/>
      <c r="C274" s="6" t="s">
        <v>17</v>
      </c>
      <c r="D274" s="6" t="s">
        <v>415</v>
      </c>
      <c r="E274" s="6" t="s">
        <v>835</v>
      </c>
      <c r="F274" s="27" t="s">
        <v>416</v>
      </c>
      <c r="G274" s="6" t="s">
        <v>9</v>
      </c>
      <c r="H274" s="58">
        <v>20</v>
      </c>
      <c r="I274" s="58">
        <v>0.27</v>
      </c>
      <c r="J274" s="7">
        <v>2.25</v>
      </c>
      <c r="K274" s="51">
        <v>2.52</v>
      </c>
      <c r="L274" s="59">
        <f>K274*H274</f>
        <v>50.4</v>
      </c>
    </row>
    <row r="275" spans="2:12">
      <c r="B275" s="98"/>
      <c r="C275" s="8"/>
      <c r="D275" s="8"/>
      <c r="E275" s="8"/>
      <c r="F275" s="47"/>
      <c r="G275" s="8"/>
      <c r="H275" s="48"/>
      <c r="I275" s="48"/>
      <c r="J275" s="48"/>
      <c r="K275" s="48"/>
      <c r="L275" s="60"/>
    </row>
    <row r="276" spans="2:12" ht="12.75" customHeight="1">
      <c r="B276" s="38"/>
      <c r="C276" s="97"/>
      <c r="D276" s="97"/>
      <c r="E276" s="39"/>
      <c r="F276" s="452" t="s">
        <v>234</v>
      </c>
      <c r="G276" s="452"/>
      <c r="H276" s="452"/>
      <c r="I276" s="452"/>
      <c r="J276" s="452"/>
      <c r="K276" s="453"/>
      <c r="L276" s="61">
        <f>SUM(L228:L274)</f>
        <v>9719.9500000000007</v>
      </c>
    </row>
    <row r="277" spans="2:12">
      <c r="B277" s="99"/>
      <c r="C277" s="8"/>
      <c r="D277" s="8"/>
      <c r="E277" s="8"/>
      <c r="F277" s="8"/>
      <c r="G277" s="39"/>
      <c r="H277" s="39"/>
      <c r="I277" s="39"/>
      <c r="J277" s="39"/>
      <c r="K277" s="39"/>
      <c r="L277" s="62"/>
    </row>
    <row r="278" spans="2:12" ht="12.75" customHeight="1">
      <c r="B278" s="402" t="s">
        <v>246</v>
      </c>
      <c r="C278" s="403"/>
      <c r="D278" s="403"/>
      <c r="E278" s="403"/>
      <c r="F278" s="403"/>
      <c r="G278" s="403"/>
      <c r="H278" s="403"/>
      <c r="I278" s="403"/>
      <c r="J278" s="403"/>
      <c r="K278" s="403"/>
      <c r="L278" s="405"/>
    </row>
    <row r="279" spans="2:12" ht="25.5">
      <c r="B279" s="100">
        <v>1</v>
      </c>
      <c r="C279" s="6"/>
      <c r="D279" s="6"/>
      <c r="E279" s="6"/>
      <c r="F279" s="5" t="s">
        <v>127</v>
      </c>
      <c r="G279" s="6"/>
      <c r="H279" s="7"/>
      <c r="I279" s="7"/>
      <c r="J279" s="7"/>
      <c r="K279" s="51"/>
      <c r="L279" s="59"/>
    </row>
    <row r="280" spans="2:12">
      <c r="B280" s="100"/>
      <c r="C280" s="6" t="s">
        <v>17</v>
      </c>
      <c r="D280" s="6" t="s">
        <v>781</v>
      </c>
      <c r="E280" s="6" t="s">
        <v>833</v>
      </c>
      <c r="F280" s="5" t="s">
        <v>782</v>
      </c>
      <c r="G280" s="6" t="s">
        <v>5</v>
      </c>
      <c r="H280" s="7">
        <v>0.27</v>
      </c>
      <c r="I280" s="7">
        <v>233.6</v>
      </c>
      <c r="J280" s="7">
        <v>71.760000000000005</v>
      </c>
      <c r="K280" s="51">
        <v>305.36</v>
      </c>
      <c r="L280" s="59">
        <f>K280*H280</f>
        <v>82.447200000000009</v>
      </c>
    </row>
    <row r="281" spans="2:12">
      <c r="B281" s="100"/>
      <c r="C281" s="6" t="s">
        <v>94</v>
      </c>
      <c r="D281" s="6" t="s">
        <v>783</v>
      </c>
      <c r="E281" s="6" t="s">
        <v>833</v>
      </c>
      <c r="F281" s="5" t="s">
        <v>784</v>
      </c>
      <c r="G281" s="6" t="s">
        <v>5</v>
      </c>
      <c r="H281" s="7">
        <v>0.27</v>
      </c>
      <c r="I281" s="7">
        <v>0</v>
      </c>
      <c r="J281" s="7">
        <v>100.72</v>
      </c>
      <c r="K281" s="51">
        <v>100.72</v>
      </c>
      <c r="L281" s="59">
        <f t="shared" ref="L281:L285" si="21">K281*H281</f>
        <v>27.194400000000002</v>
      </c>
    </row>
    <row r="282" spans="2:12">
      <c r="B282" s="100"/>
      <c r="C282" s="6" t="s">
        <v>95</v>
      </c>
      <c r="D282" s="6" t="s">
        <v>785</v>
      </c>
      <c r="E282" s="6" t="s">
        <v>833</v>
      </c>
      <c r="F282" s="5" t="s">
        <v>786</v>
      </c>
      <c r="G282" s="6" t="s">
        <v>23</v>
      </c>
      <c r="H282" s="7">
        <v>18</v>
      </c>
      <c r="I282" s="7">
        <v>3.71</v>
      </c>
      <c r="J282" s="7">
        <v>1.51</v>
      </c>
      <c r="K282" s="51">
        <v>5.22</v>
      </c>
      <c r="L282" s="59">
        <f t="shared" si="21"/>
        <v>93.96</v>
      </c>
    </row>
    <row r="283" spans="2:12">
      <c r="B283" s="100"/>
      <c r="C283" s="6" t="s">
        <v>128</v>
      </c>
      <c r="D283" s="6" t="s">
        <v>787</v>
      </c>
      <c r="E283" s="6" t="s">
        <v>833</v>
      </c>
      <c r="F283" s="5" t="s">
        <v>109</v>
      </c>
      <c r="G283" s="6" t="s">
        <v>3</v>
      </c>
      <c r="H283" s="7">
        <v>3.2</v>
      </c>
      <c r="I283" s="7">
        <v>69.03</v>
      </c>
      <c r="J283" s="7">
        <v>38.54</v>
      </c>
      <c r="K283" s="51">
        <v>107.57</v>
      </c>
      <c r="L283" s="59">
        <f t="shared" si="21"/>
        <v>344.22399999999999</v>
      </c>
    </row>
    <row r="284" spans="2:12">
      <c r="B284" s="100"/>
      <c r="C284" s="6"/>
      <c r="D284" s="6"/>
      <c r="E284" s="6"/>
      <c r="F284" s="5"/>
      <c r="G284" s="6"/>
      <c r="H284" s="7"/>
      <c r="I284" s="7"/>
      <c r="J284" s="7"/>
      <c r="K284" s="51"/>
      <c r="L284" s="59"/>
    </row>
    <row r="285" spans="2:12">
      <c r="B285" s="100">
        <v>2</v>
      </c>
      <c r="C285" s="6"/>
      <c r="D285" s="6" t="s">
        <v>694</v>
      </c>
      <c r="E285" s="6" t="s">
        <v>835</v>
      </c>
      <c r="F285" s="5" t="s">
        <v>695</v>
      </c>
      <c r="G285" s="6" t="s">
        <v>3</v>
      </c>
      <c r="H285" s="7">
        <v>0.4</v>
      </c>
      <c r="I285" s="7">
        <v>366.09</v>
      </c>
      <c r="J285" s="7">
        <v>108.15</v>
      </c>
      <c r="K285" s="51">
        <v>474.24</v>
      </c>
      <c r="L285" s="59">
        <f t="shared" si="21"/>
        <v>189.69600000000003</v>
      </c>
    </row>
    <row r="286" spans="2:12">
      <c r="B286" s="100"/>
      <c r="C286" s="6"/>
      <c r="D286" s="6"/>
      <c r="E286" s="6"/>
      <c r="F286" s="5"/>
      <c r="G286" s="6"/>
      <c r="H286" s="7"/>
      <c r="I286" s="7"/>
      <c r="J286" s="7"/>
      <c r="K286" s="51"/>
      <c r="L286" s="59"/>
    </row>
    <row r="287" spans="2:12" ht="63.75">
      <c r="B287" s="100">
        <v>3</v>
      </c>
      <c r="C287" s="6"/>
      <c r="D287" s="6" t="s">
        <v>788</v>
      </c>
      <c r="E287" s="6" t="s">
        <v>835</v>
      </c>
      <c r="F287" s="27" t="s">
        <v>221</v>
      </c>
      <c r="G287" s="6" t="s">
        <v>3</v>
      </c>
      <c r="H287" s="7">
        <v>27.5</v>
      </c>
      <c r="I287" s="7">
        <v>24.08</v>
      </c>
      <c r="J287" s="7">
        <v>42.82</v>
      </c>
      <c r="K287" s="51">
        <v>66.900000000000006</v>
      </c>
      <c r="L287" s="59">
        <f>K287*H287</f>
        <v>1839.7500000000002</v>
      </c>
    </row>
    <row r="288" spans="2:12">
      <c r="B288" s="100"/>
      <c r="C288" s="6"/>
      <c r="D288" s="6"/>
      <c r="E288" s="6"/>
      <c r="F288" s="27"/>
      <c r="G288" s="6"/>
      <c r="H288" s="7"/>
      <c r="I288" s="7"/>
      <c r="J288" s="7"/>
      <c r="K288" s="51"/>
      <c r="L288" s="59"/>
    </row>
    <row r="289" spans="2:12" ht="25.5">
      <c r="B289" s="100">
        <v>4</v>
      </c>
      <c r="C289" s="6"/>
      <c r="D289" s="6"/>
      <c r="E289" s="6"/>
      <c r="F289" s="5" t="s">
        <v>222</v>
      </c>
      <c r="G289" s="6"/>
      <c r="H289" s="7"/>
      <c r="I289" s="7"/>
      <c r="J289" s="7"/>
      <c r="K289" s="51"/>
      <c r="L289" s="59"/>
    </row>
    <row r="290" spans="2:12">
      <c r="B290" s="100"/>
      <c r="C290" s="6" t="s">
        <v>29</v>
      </c>
      <c r="D290" s="6" t="s">
        <v>789</v>
      </c>
      <c r="E290" s="6" t="s">
        <v>835</v>
      </c>
      <c r="F290" s="5" t="s">
        <v>129</v>
      </c>
      <c r="G290" s="6" t="s">
        <v>3</v>
      </c>
      <c r="H290" s="7">
        <v>1.73</v>
      </c>
      <c r="I290" s="7">
        <v>312.42</v>
      </c>
      <c r="J290" s="7">
        <v>12.85</v>
      </c>
      <c r="K290" s="51">
        <v>325.27</v>
      </c>
      <c r="L290" s="59">
        <f t="shared" ref="L290:L303" si="22">K290*H290</f>
        <v>562.71709999999996</v>
      </c>
    </row>
    <row r="291" spans="2:12">
      <c r="B291" s="100"/>
      <c r="C291" s="6" t="s">
        <v>36</v>
      </c>
      <c r="D291" s="6" t="s">
        <v>790</v>
      </c>
      <c r="E291" s="6" t="s">
        <v>835</v>
      </c>
      <c r="F291" s="5" t="s">
        <v>130</v>
      </c>
      <c r="G291" s="6" t="s">
        <v>9</v>
      </c>
      <c r="H291" s="7">
        <v>7.48</v>
      </c>
      <c r="I291" s="7">
        <v>18.14</v>
      </c>
      <c r="J291" s="7">
        <v>7.93</v>
      </c>
      <c r="K291" s="51">
        <v>26.07</v>
      </c>
      <c r="L291" s="59">
        <f t="shared" si="22"/>
        <v>195.00360000000001</v>
      </c>
    </row>
    <row r="292" spans="2:12">
      <c r="B292" s="100"/>
      <c r="C292" s="6" t="s">
        <v>41</v>
      </c>
      <c r="D292" s="6" t="s">
        <v>791</v>
      </c>
      <c r="E292" s="6" t="s">
        <v>835</v>
      </c>
      <c r="F292" s="5" t="s">
        <v>131</v>
      </c>
      <c r="G292" s="6" t="s">
        <v>132</v>
      </c>
      <c r="H292" s="7">
        <v>2</v>
      </c>
      <c r="I292" s="7">
        <v>169.9</v>
      </c>
      <c r="J292" s="7">
        <v>38.54</v>
      </c>
      <c r="K292" s="51">
        <v>208.44</v>
      </c>
      <c r="L292" s="59">
        <f t="shared" si="22"/>
        <v>416.88</v>
      </c>
    </row>
    <row r="293" spans="2:12">
      <c r="B293" s="100"/>
      <c r="C293" s="6" t="s">
        <v>42</v>
      </c>
      <c r="D293" s="6" t="s">
        <v>792</v>
      </c>
      <c r="E293" s="6" t="s">
        <v>835</v>
      </c>
      <c r="F293" s="5" t="s">
        <v>133</v>
      </c>
      <c r="G293" s="6" t="s">
        <v>9</v>
      </c>
      <c r="H293" s="7">
        <v>14.96</v>
      </c>
      <c r="I293" s="7">
        <v>2.4500000000000002</v>
      </c>
      <c r="J293" s="7">
        <v>1.29</v>
      </c>
      <c r="K293" s="51">
        <v>3.74</v>
      </c>
      <c r="L293" s="59">
        <f t="shared" si="22"/>
        <v>55.950400000000009</v>
      </c>
    </row>
    <row r="294" spans="2:12">
      <c r="B294" s="100"/>
      <c r="C294" s="6"/>
      <c r="D294" s="6"/>
      <c r="E294" s="6"/>
      <c r="F294" s="5"/>
      <c r="G294" s="6"/>
      <c r="H294" s="7"/>
      <c r="I294" s="7"/>
      <c r="J294" s="7"/>
      <c r="K294" s="51"/>
      <c r="L294" s="59"/>
    </row>
    <row r="295" spans="2:12" ht="25.5">
      <c r="B295" s="100">
        <v>5</v>
      </c>
      <c r="C295" s="6"/>
      <c r="D295" s="6" t="s">
        <v>320</v>
      </c>
      <c r="E295" s="6" t="s">
        <v>835</v>
      </c>
      <c r="F295" s="5" t="s">
        <v>223</v>
      </c>
      <c r="G295" s="6" t="s">
        <v>3</v>
      </c>
      <c r="H295" s="7">
        <v>27.05</v>
      </c>
      <c r="I295" s="7">
        <v>3.27</v>
      </c>
      <c r="J295" s="7">
        <v>11.32</v>
      </c>
      <c r="K295" s="51">
        <v>14.59</v>
      </c>
      <c r="L295" s="59">
        <f t="shared" si="22"/>
        <v>394.65949999999998</v>
      </c>
    </row>
    <row r="296" spans="2:12">
      <c r="B296" s="100"/>
      <c r="C296" s="6"/>
      <c r="D296" s="6"/>
      <c r="E296" s="6"/>
      <c r="F296" s="5"/>
      <c r="G296" s="6"/>
      <c r="H296" s="7"/>
      <c r="I296" s="7"/>
      <c r="J296" s="7"/>
      <c r="K296" s="51"/>
      <c r="L296" s="59"/>
    </row>
    <row r="297" spans="2:12" ht="25.5">
      <c r="B297" s="100">
        <v>6</v>
      </c>
      <c r="C297" s="6"/>
      <c r="D297" s="6">
        <v>330106</v>
      </c>
      <c r="E297" s="6" t="s">
        <v>835</v>
      </c>
      <c r="F297" s="5" t="s">
        <v>224</v>
      </c>
      <c r="G297" s="6" t="s">
        <v>3</v>
      </c>
      <c r="H297" s="7">
        <v>30.5</v>
      </c>
      <c r="I297" s="252">
        <v>3.14</v>
      </c>
      <c r="J297" s="252">
        <v>4.49</v>
      </c>
      <c r="K297" s="252">
        <v>7.63</v>
      </c>
      <c r="L297" s="59">
        <f t="shared" si="22"/>
        <v>232.715</v>
      </c>
    </row>
    <row r="298" spans="2:12">
      <c r="B298" s="100"/>
      <c r="C298" s="6"/>
      <c r="D298" s="6"/>
      <c r="E298" s="6"/>
      <c r="F298" s="5"/>
      <c r="G298" s="6"/>
      <c r="H298" s="7"/>
      <c r="I298" s="7"/>
      <c r="J298" s="7"/>
      <c r="K298" s="51"/>
      <c r="L298" s="59"/>
    </row>
    <row r="299" spans="2:12" ht="38.25">
      <c r="B299" s="100">
        <v>7</v>
      </c>
      <c r="C299" s="6"/>
      <c r="D299" s="174">
        <v>330501</v>
      </c>
      <c r="E299" s="174" t="s">
        <v>835</v>
      </c>
      <c r="F299" s="5" t="s">
        <v>225</v>
      </c>
      <c r="G299" s="6" t="s">
        <v>3</v>
      </c>
      <c r="H299" s="7">
        <v>30.5</v>
      </c>
      <c r="I299" s="7">
        <v>3.97</v>
      </c>
      <c r="J299" s="7">
        <v>8.2799999999999994</v>
      </c>
      <c r="K299" s="7">
        <v>12.25</v>
      </c>
      <c r="L299" s="59">
        <f t="shared" si="22"/>
        <v>373.625</v>
      </c>
    </row>
    <row r="300" spans="2:12">
      <c r="B300" s="100"/>
      <c r="C300" s="6"/>
      <c r="D300" s="6"/>
      <c r="E300" s="6"/>
      <c r="F300" s="5"/>
      <c r="G300" s="6"/>
      <c r="H300" s="7"/>
      <c r="I300" s="7"/>
      <c r="J300" s="7"/>
      <c r="K300" s="51"/>
      <c r="L300" s="59"/>
    </row>
    <row r="301" spans="2:12" ht="25.5">
      <c r="B301" s="100">
        <v>8</v>
      </c>
      <c r="C301" s="6"/>
      <c r="D301" s="6" t="s">
        <v>323</v>
      </c>
      <c r="E301" s="6" t="s">
        <v>835</v>
      </c>
      <c r="F301" s="5" t="s">
        <v>793</v>
      </c>
      <c r="G301" s="6" t="s">
        <v>3</v>
      </c>
      <c r="H301" s="7">
        <v>27.5</v>
      </c>
      <c r="I301" s="7">
        <v>7.41</v>
      </c>
      <c r="J301" s="7">
        <v>8.2799999999999994</v>
      </c>
      <c r="K301" s="51">
        <v>15.69</v>
      </c>
      <c r="L301" s="59">
        <f t="shared" si="22"/>
        <v>431.47499999999997</v>
      </c>
    </row>
    <row r="302" spans="2:12">
      <c r="B302" s="100"/>
      <c r="C302" s="6"/>
      <c r="D302" s="6"/>
      <c r="E302" s="6"/>
      <c r="F302" s="5"/>
      <c r="G302" s="6"/>
      <c r="H302" s="7"/>
      <c r="I302" s="7"/>
      <c r="J302" s="7"/>
      <c r="K302" s="51"/>
      <c r="L302" s="59"/>
    </row>
    <row r="303" spans="2:12" ht="25.5">
      <c r="B303" s="100">
        <v>9</v>
      </c>
      <c r="C303" s="6"/>
      <c r="D303" s="6" t="s">
        <v>323</v>
      </c>
      <c r="E303" s="6" t="s">
        <v>835</v>
      </c>
      <c r="F303" s="5" t="s">
        <v>226</v>
      </c>
      <c r="G303" s="6" t="s">
        <v>3</v>
      </c>
      <c r="H303" s="7">
        <v>30.5</v>
      </c>
      <c r="I303" s="7">
        <v>7.41</v>
      </c>
      <c r="J303" s="7">
        <v>8.2799999999999994</v>
      </c>
      <c r="K303" s="51">
        <v>15.69</v>
      </c>
      <c r="L303" s="59">
        <f t="shared" si="22"/>
        <v>478.54499999999996</v>
      </c>
    </row>
    <row r="304" spans="2:12">
      <c r="B304" s="100"/>
      <c r="C304" s="6"/>
      <c r="D304" s="6"/>
      <c r="E304" s="6"/>
      <c r="F304" s="5"/>
      <c r="G304" s="6"/>
      <c r="H304" s="7"/>
      <c r="I304" s="7"/>
      <c r="J304" s="7"/>
      <c r="K304" s="51"/>
      <c r="L304" s="59"/>
    </row>
    <row r="305" spans="2:16">
      <c r="B305" s="100">
        <v>10</v>
      </c>
      <c r="C305" s="6"/>
      <c r="D305" s="6"/>
      <c r="E305" s="6"/>
      <c r="F305" s="5" t="s">
        <v>245</v>
      </c>
      <c r="G305" s="6"/>
      <c r="H305" s="7"/>
      <c r="I305" s="7"/>
      <c r="J305" s="7"/>
      <c r="K305" s="51"/>
      <c r="L305" s="59"/>
    </row>
    <row r="306" spans="2:16" ht="25.5">
      <c r="B306" s="100"/>
      <c r="C306" s="6" t="s">
        <v>17</v>
      </c>
      <c r="D306" s="6" t="s">
        <v>398</v>
      </c>
      <c r="E306" s="6" t="s">
        <v>835</v>
      </c>
      <c r="F306" s="135" t="s">
        <v>399</v>
      </c>
      <c r="G306" s="6" t="s">
        <v>26</v>
      </c>
      <c r="H306" s="7">
        <v>2</v>
      </c>
      <c r="I306" s="7">
        <v>151.28</v>
      </c>
      <c r="J306" s="7">
        <v>11.21</v>
      </c>
      <c r="K306" s="51">
        <v>162.49</v>
      </c>
      <c r="L306" s="59">
        <f t="shared" ref="L306:L310" si="23">K306*H306</f>
        <v>324.98</v>
      </c>
    </row>
    <row r="307" spans="2:16">
      <c r="B307" s="100"/>
      <c r="C307" s="6" t="s">
        <v>94</v>
      </c>
      <c r="D307" s="6" t="s">
        <v>417</v>
      </c>
      <c r="E307" s="6" t="s">
        <v>835</v>
      </c>
      <c r="F307" s="27" t="s">
        <v>418</v>
      </c>
      <c r="G307" s="6" t="s">
        <v>9</v>
      </c>
      <c r="H307" s="7">
        <v>10</v>
      </c>
      <c r="I307" s="7">
        <v>0.53</v>
      </c>
      <c r="J307" s="7">
        <v>1.1200000000000001</v>
      </c>
      <c r="K307" s="51">
        <v>1.65</v>
      </c>
      <c r="L307" s="59">
        <f t="shared" si="23"/>
        <v>16.5</v>
      </c>
    </row>
    <row r="308" spans="2:16">
      <c r="B308" s="100"/>
      <c r="C308" s="6" t="s">
        <v>95</v>
      </c>
      <c r="D308" s="6" t="s">
        <v>419</v>
      </c>
      <c r="E308" s="6" t="s">
        <v>835</v>
      </c>
      <c r="F308" s="27" t="s">
        <v>420</v>
      </c>
      <c r="G308" s="6" t="s">
        <v>9</v>
      </c>
      <c r="H308" s="7">
        <v>10</v>
      </c>
      <c r="I308" s="7">
        <v>2.19</v>
      </c>
      <c r="J308" s="7">
        <v>11.21</v>
      </c>
      <c r="K308" s="51">
        <v>13.4</v>
      </c>
      <c r="L308" s="59">
        <f t="shared" si="23"/>
        <v>134</v>
      </c>
    </row>
    <row r="309" spans="2:16">
      <c r="B309" s="100"/>
      <c r="C309" s="6" t="s">
        <v>128</v>
      </c>
      <c r="D309" s="6" t="s">
        <v>381</v>
      </c>
      <c r="E309" s="6" t="s">
        <v>835</v>
      </c>
      <c r="F309" s="27" t="s">
        <v>382</v>
      </c>
      <c r="G309" s="6" t="s">
        <v>26</v>
      </c>
      <c r="H309" s="58">
        <v>2</v>
      </c>
      <c r="I309" s="58">
        <v>1.9</v>
      </c>
      <c r="J309" s="7">
        <v>7.01</v>
      </c>
      <c r="K309" s="51">
        <v>8.91</v>
      </c>
      <c r="L309" s="59">
        <f t="shared" si="23"/>
        <v>17.82</v>
      </c>
    </row>
    <row r="310" spans="2:16">
      <c r="B310" s="100"/>
      <c r="C310" s="6" t="s">
        <v>421</v>
      </c>
      <c r="D310" s="153" t="s">
        <v>388</v>
      </c>
      <c r="E310" s="338" t="s">
        <v>835</v>
      </c>
      <c r="F310" s="152" t="s">
        <v>389</v>
      </c>
      <c r="G310" s="6" t="s">
        <v>26</v>
      </c>
      <c r="H310" s="58">
        <v>2</v>
      </c>
      <c r="I310" s="58">
        <v>4.95</v>
      </c>
      <c r="J310" s="7">
        <v>9.5299999999999994</v>
      </c>
      <c r="K310" s="51">
        <v>14.48</v>
      </c>
      <c r="L310" s="59">
        <f t="shared" si="23"/>
        <v>28.96</v>
      </c>
    </row>
    <row r="311" spans="2:16">
      <c r="B311" s="98"/>
      <c r="C311" s="8"/>
      <c r="D311" s="8"/>
      <c r="E311" s="8"/>
      <c r="F311" s="47"/>
      <c r="G311" s="8"/>
      <c r="H311" s="48"/>
      <c r="I311" s="48"/>
      <c r="J311" s="48"/>
      <c r="K311" s="48"/>
      <c r="L311" s="60"/>
    </row>
    <row r="312" spans="2:16" ht="12.75" customHeight="1">
      <c r="B312" s="38"/>
      <c r="C312" s="97"/>
      <c r="D312" s="97"/>
      <c r="E312" s="39"/>
      <c r="F312" s="452" t="s">
        <v>234</v>
      </c>
      <c r="G312" s="452"/>
      <c r="H312" s="452"/>
      <c r="I312" s="452"/>
      <c r="J312" s="452"/>
      <c r="K312" s="453"/>
      <c r="L312" s="61">
        <f>SUM(L279:L310)</f>
        <v>6241.1022000000003</v>
      </c>
    </row>
    <row r="313" spans="2:16">
      <c r="B313" s="99"/>
      <c r="C313" s="8"/>
      <c r="D313" s="8"/>
      <c r="E313" s="8"/>
      <c r="F313" s="8"/>
      <c r="G313" s="39"/>
      <c r="H313" s="39"/>
      <c r="I313" s="39"/>
      <c r="J313" s="39"/>
      <c r="K313" s="39"/>
      <c r="L313" s="62"/>
    </row>
    <row r="314" spans="2:16" ht="12.75" customHeight="1">
      <c r="B314" s="402" t="s">
        <v>247</v>
      </c>
      <c r="C314" s="403"/>
      <c r="D314" s="403"/>
      <c r="E314" s="403"/>
      <c r="F314" s="403"/>
      <c r="G314" s="403"/>
      <c r="H314" s="403"/>
      <c r="I314" s="403"/>
      <c r="J314" s="403"/>
      <c r="K314" s="403"/>
      <c r="L314" s="405"/>
    </row>
    <row r="315" spans="2:16">
      <c r="B315" s="74">
        <v>1</v>
      </c>
      <c r="C315" s="56"/>
      <c r="D315" s="56"/>
      <c r="E315" s="56"/>
      <c r="F315" s="17" t="s">
        <v>125</v>
      </c>
      <c r="G315" s="15"/>
      <c r="H315" s="57"/>
      <c r="I315" s="57"/>
      <c r="J315" s="16"/>
      <c r="K315" s="53"/>
      <c r="L315" s="64"/>
    </row>
    <row r="316" spans="2:16">
      <c r="B316" s="74"/>
      <c r="C316" s="56" t="s">
        <v>0</v>
      </c>
      <c r="D316" s="56">
        <v>501010</v>
      </c>
      <c r="E316" s="56" t="s">
        <v>835</v>
      </c>
      <c r="F316" s="17" t="s">
        <v>120</v>
      </c>
      <c r="G316" s="56" t="s">
        <v>8</v>
      </c>
      <c r="H316" s="57">
        <v>2</v>
      </c>
      <c r="I316" s="72">
        <v>90.3</v>
      </c>
      <c r="J316" s="72">
        <v>12.48</v>
      </c>
      <c r="K316" s="72">
        <v>102.78</v>
      </c>
      <c r="L316" s="63">
        <f>K316*H316</f>
        <v>205.56</v>
      </c>
      <c r="N316" s="96"/>
      <c r="O316" s="96"/>
      <c r="P316" s="96"/>
    </row>
    <row r="317" spans="2:16">
      <c r="B317" s="74"/>
      <c r="C317" s="56" t="s">
        <v>25</v>
      </c>
      <c r="D317" s="56">
        <v>501014</v>
      </c>
      <c r="E317" s="56" t="s">
        <v>835</v>
      </c>
      <c r="F317" s="17" t="s">
        <v>121</v>
      </c>
      <c r="G317" s="56" t="s">
        <v>8</v>
      </c>
      <c r="H317" s="57">
        <v>2</v>
      </c>
      <c r="I317" s="72">
        <v>355.15</v>
      </c>
      <c r="J317" s="72">
        <v>12.48</v>
      </c>
      <c r="K317" s="72">
        <v>367.63</v>
      </c>
      <c r="L317" s="63">
        <f>K317*H317</f>
        <v>735.26</v>
      </c>
      <c r="N317" s="96"/>
      <c r="O317" s="96"/>
      <c r="P317" s="96"/>
    </row>
    <row r="318" spans="2:16">
      <c r="B318" s="74"/>
      <c r="C318" s="56"/>
      <c r="D318" s="56"/>
      <c r="E318" s="56"/>
      <c r="F318" s="19"/>
      <c r="G318" s="56"/>
      <c r="H318" s="57"/>
      <c r="I318" s="57"/>
      <c r="J318" s="18"/>
      <c r="K318" s="52"/>
      <c r="L318" s="63"/>
    </row>
    <row r="319" spans="2:16">
      <c r="B319" s="74">
        <v>2</v>
      </c>
      <c r="C319" s="56"/>
      <c r="D319" s="56"/>
      <c r="E319" s="56"/>
      <c r="F319" s="19" t="s">
        <v>126</v>
      </c>
      <c r="G319" s="15"/>
      <c r="H319" s="35"/>
      <c r="I319" s="35"/>
      <c r="J319" s="18"/>
      <c r="K319" s="52"/>
      <c r="L319" s="63"/>
    </row>
    <row r="320" spans="2:16">
      <c r="B320" s="74"/>
      <c r="C320" s="56" t="s">
        <v>20</v>
      </c>
      <c r="D320" s="56">
        <v>501022</v>
      </c>
      <c r="E320" s="56" t="s">
        <v>835</v>
      </c>
      <c r="F320" s="19" t="s">
        <v>126</v>
      </c>
      <c r="G320" s="56" t="s">
        <v>8</v>
      </c>
      <c r="H320" s="57">
        <v>4</v>
      </c>
      <c r="I320" s="72">
        <v>211.81</v>
      </c>
      <c r="J320" s="72">
        <v>1.18</v>
      </c>
      <c r="K320" s="72">
        <v>212.99</v>
      </c>
      <c r="L320" s="63">
        <f>K320*H320</f>
        <v>851.96</v>
      </c>
    </row>
    <row r="321" spans="2:13">
      <c r="B321" s="74"/>
      <c r="C321" s="56"/>
      <c r="D321" s="56"/>
      <c r="E321" s="56"/>
      <c r="F321" s="19"/>
      <c r="G321" s="56"/>
      <c r="H321" s="57"/>
      <c r="I321" s="57"/>
      <c r="J321" s="18"/>
      <c r="K321" s="52"/>
      <c r="L321" s="63"/>
    </row>
    <row r="322" spans="2:13">
      <c r="B322" s="74"/>
      <c r="C322" s="56"/>
      <c r="D322" s="56"/>
      <c r="E322" s="56"/>
      <c r="F322" s="19"/>
      <c r="G322" s="56"/>
      <c r="H322" s="57"/>
      <c r="I322" s="57"/>
      <c r="J322" s="18"/>
      <c r="K322" s="52"/>
      <c r="L322" s="63"/>
    </row>
    <row r="323" spans="2:13">
      <c r="B323" s="74">
        <v>3</v>
      </c>
      <c r="C323" s="56"/>
      <c r="D323" s="56"/>
      <c r="E323" s="56"/>
      <c r="F323" s="19" t="s">
        <v>122</v>
      </c>
      <c r="G323" s="56"/>
      <c r="H323" s="57"/>
      <c r="I323" s="57"/>
      <c r="J323" s="18"/>
      <c r="K323" s="52"/>
      <c r="L323" s="63"/>
    </row>
    <row r="324" spans="2:13">
      <c r="B324" s="74"/>
      <c r="C324" s="6" t="s">
        <v>4</v>
      </c>
      <c r="D324" s="6">
        <v>970101</v>
      </c>
      <c r="E324" s="6" t="s">
        <v>835</v>
      </c>
      <c r="F324" s="5" t="s">
        <v>124</v>
      </c>
      <c r="G324" s="56" t="s">
        <v>8</v>
      </c>
      <c r="H324" s="57">
        <v>4</v>
      </c>
      <c r="I324" s="72">
        <v>16.829999999999998</v>
      </c>
      <c r="J324" s="72">
        <v>1.74</v>
      </c>
      <c r="K324" s="72">
        <v>18.57</v>
      </c>
      <c r="L324" s="63">
        <f>K324*H324</f>
        <v>74.28</v>
      </c>
    </row>
    <row r="325" spans="2:13" ht="25.5">
      <c r="B325" s="74"/>
      <c r="C325" s="6" t="s">
        <v>35</v>
      </c>
      <c r="D325" s="6" t="s">
        <v>336</v>
      </c>
      <c r="E325" s="6" t="s">
        <v>835</v>
      </c>
      <c r="F325" s="5" t="s">
        <v>123</v>
      </c>
      <c r="G325" s="56" t="s">
        <v>8</v>
      </c>
      <c r="H325" s="57">
        <v>2</v>
      </c>
      <c r="I325" s="93"/>
      <c r="J325" s="93"/>
      <c r="K325" s="94">
        <v>36.46</v>
      </c>
      <c r="L325" s="63">
        <f>K325*H325</f>
        <v>72.92</v>
      </c>
    </row>
    <row r="326" spans="2:13">
      <c r="B326" s="98"/>
      <c r="C326" s="8"/>
      <c r="D326" s="8"/>
      <c r="E326" s="8"/>
      <c r="F326" s="47"/>
      <c r="G326" s="8"/>
      <c r="H326" s="48"/>
      <c r="I326" s="48"/>
      <c r="J326" s="48"/>
      <c r="K326" s="48"/>
      <c r="L326" s="60"/>
    </row>
    <row r="327" spans="2:13" ht="12.75" customHeight="1">
      <c r="B327" s="38"/>
      <c r="C327" s="97"/>
      <c r="D327" s="97"/>
      <c r="E327" s="39"/>
      <c r="F327" s="452" t="s">
        <v>234</v>
      </c>
      <c r="G327" s="452"/>
      <c r="H327" s="452"/>
      <c r="I327" s="452"/>
      <c r="J327" s="452"/>
      <c r="K327" s="453"/>
      <c r="L327" s="61">
        <f>SUM(L316:L325)</f>
        <v>1939.98</v>
      </c>
      <c r="M327" s="356"/>
    </row>
    <row r="328" spans="2:13">
      <c r="B328" s="99"/>
      <c r="C328" s="8"/>
      <c r="D328" s="8"/>
      <c r="E328" s="8"/>
      <c r="F328" s="8"/>
      <c r="G328" s="39"/>
      <c r="H328" s="39"/>
      <c r="I328" s="39"/>
      <c r="J328" s="39"/>
      <c r="K328" s="39"/>
      <c r="L328" s="62"/>
    </row>
    <row r="329" spans="2:13" ht="12.75" customHeight="1">
      <c r="B329" s="454" t="s">
        <v>594</v>
      </c>
      <c r="C329" s="455"/>
      <c r="D329" s="455"/>
      <c r="E329" s="455"/>
      <c r="F329" s="455"/>
      <c r="G329" s="455"/>
      <c r="H329" s="455"/>
      <c r="I329" s="455"/>
      <c r="J329" s="455"/>
      <c r="K329" s="455"/>
      <c r="L329" s="456"/>
    </row>
    <row r="330" spans="2:13" ht="63.75">
      <c r="B330" s="100">
        <v>1</v>
      </c>
      <c r="C330" s="34"/>
      <c r="D330" s="34">
        <v>340210</v>
      </c>
      <c r="E330" s="34" t="s">
        <v>835</v>
      </c>
      <c r="F330" s="36" t="s">
        <v>249</v>
      </c>
      <c r="G330" s="6" t="s">
        <v>244</v>
      </c>
      <c r="H330" s="7">
        <v>400</v>
      </c>
      <c r="I330" s="252">
        <v>4.91</v>
      </c>
      <c r="J330" s="252">
        <v>2.89</v>
      </c>
      <c r="K330" s="252">
        <v>7.8</v>
      </c>
      <c r="L330" s="323">
        <f>K330*H330</f>
        <v>3120</v>
      </c>
    </row>
    <row r="331" spans="2:13" ht="63.75">
      <c r="B331" s="100">
        <v>2</v>
      </c>
      <c r="C331" s="34"/>
      <c r="D331" s="34" t="s">
        <v>336</v>
      </c>
      <c r="E331" s="34" t="s">
        <v>835</v>
      </c>
      <c r="F331" s="10" t="s">
        <v>233</v>
      </c>
      <c r="G331" s="6" t="s">
        <v>8</v>
      </c>
      <c r="H331" s="7">
        <v>20</v>
      </c>
      <c r="I331" s="7"/>
      <c r="J331" s="7"/>
      <c r="K331" s="51">
        <v>259</v>
      </c>
      <c r="L331" s="59">
        <f>K331*H331</f>
        <v>5180</v>
      </c>
    </row>
    <row r="332" spans="2:13" s="141" customFormat="1">
      <c r="B332" s="100">
        <v>3</v>
      </c>
      <c r="C332" s="238"/>
      <c r="D332" s="34" t="s">
        <v>419</v>
      </c>
      <c r="E332" s="34" t="s">
        <v>835</v>
      </c>
      <c r="F332" s="36" t="s">
        <v>420</v>
      </c>
      <c r="G332" s="6" t="s">
        <v>9</v>
      </c>
      <c r="H332" s="7">
        <v>20</v>
      </c>
      <c r="I332" s="91">
        <v>2.19</v>
      </c>
      <c r="J332" s="91">
        <v>11.21</v>
      </c>
      <c r="K332" s="92">
        <v>13.4</v>
      </c>
      <c r="L332" s="59">
        <f t="shared" ref="L332:L333" si="24">K332*H332</f>
        <v>268</v>
      </c>
    </row>
    <row r="333" spans="2:13" s="141" customFormat="1">
      <c r="B333" s="100">
        <v>4</v>
      </c>
      <c r="C333" s="238"/>
      <c r="D333" s="34" t="s">
        <v>721</v>
      </c>
      <c r="E333" s="34" t="s">
        <v>835</v>
      </c>
      <c r="F333" s="36" t="s">
        <v>722</v>
      </c>
      <c r="G333" s="6" t="s">
        <v>9</v>
      </c>
      <c r="H333" s="7">
        <v>40</v>
      </c>
      <c r="I333" s="91">
        <v>0.85</v>
      </c>
      <c r="J333" s="91">
        <v>1.4</v>
      </c>
      <c r="K333" s="92">
        <v>2.25</v>
      </c>
      <c r="L333" s="59">
        <f t="shared" si="24"/>
        <v>90</v>
      </c>
    </row>
    <row r="334" spans="2:13" s="141" customFormat="1">
      <c r="B334" s="331">
        <v>5</v>
      </c>
      <c r="C334" s="41"/>
      <c r="D334" s="327"/>
      <c r="E334" s="327"/>
      <c r="F334" s="328" t="s">
        <v>813</v>
      </c>
      <c r="G334" s="41"/>
      <c r="H334" s="42"/>
      <c r="I334" s="7"/>
      <c r="J334" s="7"/>
      <c r="K334" s="7"/>
      <c r="L334" s="332"/>
    </row>
    <row r="335" spans="2:13" s="141" customFormat="1" ht="25.5">
      <c r="B335" s="100"/>
      <c r="C335" s="43" t="s">
        <v>6</v>
      </c>
      <c r="D335" s="34" t="s">
        <v>814</v>
      </c>
      <c r="E335" s="34" t="s">
        <v>833</v>
      </c>
      <c r="F335" s="36" t="s">
        <v>815</v>
      </c>
      <c r="G335" s="6" t="s">
        <v>3</v>
      </c>
      <c r="H335" s="7">
        <v>270</v>
      </c>
      <c r="I335" s="91">
        <v>41.68</v>
      </c>
      <c r="J335" s="91">
        <v>11.44</v>
      </c>
      <c r="K335" s="92">
        <v>53.12</v>
      </c>
      <c r="L335" s="59">
        <f t="shared" ref="L335:L336" si="25">K335*H335</f>
        <v>14342.4</v>
      </c>
    </row>
    <row r="336" spans="2:13" s="141" customFormat="1">
      <c r="B336" s="100"/>
      <c r="C336" s="43" t="s">
        <v>7</v>
      </c>
      <c r="D336" s="34" t="s">
        <v>816</v>
      </c>
      <c r="E336" s="34" t="s">
        <v>833</v>
      </c>
      <c r="F336" s="36" t="s">
        <v>817</v>
      </c>
      <c r="G336" s="6" t="s">
        <v>3</v>
      </c>
      <c r="H336" s="7">
        <v>180</v>
      </c>
      <c r="I336" s="91">
        <v>14.16</v>
      </c>
      <c r="J336" s="91">
        <v>6.85</v>
      </c>
      <c r="K336" s="92">
        <v>21.01</v>
      </c>
      <c r="L336" s="59">
        <f t="shared" si="25"/>
        <v>3781.8</v>
      </c>
    </row>
    <row r="337" spans="2:12">
      <c r="B337" s="98"/>
      <c r="C337" s="8"/>
      <c r="D337" s="329"/>
      <c r="E337" s="329"/>
      <c r="F337" s="330"/>
      <c r="G337" s="329"/>
      <c r="H337" s="325"/>
      <c r="I337" s="325"/>
      <c r="J337" s="325"/>
      <c r="K337" s="325"/>
      <c r="L337" s="324"/>
    </row>
    <row r="338" spans="2:12" ht="12.75" customHeight="1">
      <c r="B338" s="38"/>
      <c r="C338" s="97"/>
      <c r="D338" s="97"/>
      <c r="E338" s="39"/>
      <c r="F338" s="452" t="s">
        <v>234</v>
      </c>
      <c r="G338" s="452"/>
      <c r="H338" s="452"/>
      <c r="I338" s="452"/>
      <c r="J338" s="452"/>
      <c r="K338" s="453"/>
      <c r="L338" s="61">
        <f>SUM(L330:L336)</f>
        <v>26782.2</v>
      </c>
    </row>
    <row r="339" spans="2:12">
      <c r="B339" s="303"/>
      <c r="C339" s="304"/>
      <c r="D339" s="304"/>
      <c r="E339" s="304"/>
      <c r="F339" s="304"/>
      <c r="G339" s="333"/>
      <c r="H339" s="333"/>
      <c r="I339" s="333"/>
      <c r="J339" s="333"/>
      <c r="K339" s="333"/>
      <c r="L339" s="334"/>
    </row>
    <row r="340" spans="2:12">
      <c r="B340" s="408" t="s">
        <v>840</v>
      </c>
      <c r="C340" s="439"/>
      <c r="D340" s="439"/>
      <c r="E340" s="439"/>
      <c r="F340" s="439"/>
      <c r="G340" s="439"/>
      <c r="H340" s="439"/>
      <c r="I340" s="439"/>
      <c r="J340" s="439"/>
      <c r="K340" s="457"/>
      <c r="L340" s="104">
        <f>L338+L327+L312+L276+L224+L179+L172+L49+L33+L24+0</f>
        <v>194763.95439999996</v>
      </c>
    </row>
    <row r="341" spans="2:12">
      <c r="B341" s="411" t="s">
        <v>334</v>
      </c>
      <c r="C341" s="412"/>
      <c r="D341" s="412"/>
      <c r="E341" s="412"/>
      <c r="F341" s="412"/>
      <c r="G341" s="412"/>
      <c r="H341" s="412"/>
      <c r="I341" s="412"/>
      <c r="J341" s="412"/>
      <c r="K341" s="435"/>
      <c r="L341" s="105">
        <f>L340*0.3</f>
        <v>58429.186319999986</v>
      </c>
    </row>
    <row r="342" spans="2:12">
      <c r="B342" s="436" t="s">
        <v>841</v>
      </c>
      <c r="C342" s="437"/>
      <c r="D342" s="437"/>
      <c r="E342" s="437"/>
      <c r="F342" s="437"/>
      <c r="G342" s="437"/>
      <c r="H342" s="437"/>
      <c r="I342" s="437"/>
      <c r="J342" s="437"/>
      <c r="K342" s="438"/>
      <c r="L342" s="106">
        <f>L340+L341</f>
        <v>253193.14071999994</v>
      </c>
    </row>
    <row r="344" spans="2:12">
      <c r="B344" s="408" t="s">
        <v>833</v>
      </c>
      <c r="C344" s="439"/>
      <c r="D344" s="439"/>
      <c r="E344" s="440"/>
      <c r="F344" s="392" t="s">
        <v>837</v>
      </c>
      <c r="G344" s="393"/>
      <c r="H344" s="393"/>
      <c r="I344" s="393"/>
      <c r="J344" s="393"/>
      <c r="K344" s="393"/>
      <c r="L344" s="104">
        <f>SUM(L22,L219,L220,L221,L222,L232,L233,L234,L235,L236,L237,L255,L257,L258,L261,L280,L281,L282,L283,L335,L336)*1.3</f>
        <v>33847.327279999998</v>
      </c>
    </row>
    <row r="345" spans="2:12">
      <c r="B345" s="411" t="s">
        <v>834</v>
      </c>
      <c r="C345" s="412"/>
      <c r="D345" s="412"/>
      <c r="E345" s="413"/>
      <c r="F345" s="394" t="s">
        <v>838</v>
      </c>
      <c r="G345" s="395"/>
      <c r="H345" s="395"/>
      <c r="I345" s="395"/>
      <c r="J345" s="395"/>
      <c r="K345" s="395"/>
      <c r="L345" s="105">
        <f>SUM(L28,L29,L30,L31,L46,L47,L54,L55,L56,L58,L59,L60,L64,L66,L68,L69,L70,L71,L73,L74,L75,L76,L77,L78,L79,L80,L81,L82,L91,L116,L117,L118,L119,L120,L121,L122,L123,L124,L125,L129,L130,L131,L134,L135,L136,L137,L138,L140,L143,L153,L154,L155,L157,L158,L44)*1.3</f>
        <v>96688.719530000002</v>
      </c>
    </row>
    <row r="346" spans="2:12">
      <c r="B346" s="411" t="s">
        <v>835</v>
      </c>
      <c r="C346" s="412"/>
      <c r="D346" s="412"/>
      <c r="E346" s="413"/>
      <c r="F346" s="394" t="s">
        <v>839</v>
      </c>
      <c r="G346" s="395"/>
      <c r="H346" s="395"/>
      <c r="I346" s="395"/>
      <c r="J346" s="395"/>
      <c r="K346" s="395"/>
      <c r="L346" s="105">
        <f>SUM(L11,L12,L13,L14,L15,L17,L18,L19,L20,L21,L37,L40,L41,L57,L65,L67,L86,L87,L88,L89,L90,L94,L95,L98,L99,L100,L101,L104,L105,L106,L107,L108,L109,L110,L111,L112,L149,L150,L159,L160,L161,L162,L163,L164,L167,L168,L169,L170,L183,L184,L185:L190,L192,L195,L196,L197,L201,L203,L205,L208,L209,L210,L211,L212,L213,L216,L228,L229,L230,L231,L240,L241,L242,L245,L246,L247,L248,L251,L252,L256,L262,L265,L268,L271,L274,L285,L287,L290,L291,L292,L293,L295,L297,L299,L301,L303,L306,L307,L308,L309,L310,L316,L317,L320,L324,L325,L330,L331,L332,L333,L177,L176,L199)*1.3</f>
        <v>122657.09391000003</v>
      </c>
    </row>
    <row r="347" spans="2:12">
      <c r="B347" s="347"/>
      <c r="C347" s="348"/>
      <c r="D347" s="348"/>
      <c r="E347" s="349"/>
      <c r="F347" s="396" t="s">
        <v>840</v>
      </c>
      <c r="G347" s="397"/>
      <c r="H347" s="397"/>
      <c r="I347" s="397"/>
      <c r="J347" s="397"/>
      <c r="K347" s="397"/>
      <c r="L347" s="106">
        <f>SUM(L344,L346,L345)</f>
        <v>253193.14072000002</v>
      </c>
    </row>
  </sheetData>
  <autoFilter ref="E6:E346"/>
  <mergeCells count="41">
    <mergeCell ref="B174:L174"/>
    <mergeCell ref="B181:L181"/>
    <mergeCell ref="D6:D7"/>
    <mergeCell ref="H6:H7"/>
    <mergeCell ref="J6:J7"/>
    <mergeCell ref="F6:F7"/>
    <mergeCell ref="G6:G7"/>
    <mergeCell ref="I6:I7"/>
    <mergeCell ref="E6:E7"/>
    <mergeCell ref="B340:K340"/>
    <mergeCell ref="B35:L35"/>
    <mergeCell ref="C10:L10"/>
    <mergeCell ref="B26:L26"/>
    <mergeCell ref="F24:K24"/>
    <mergeCell ref="F49:K49"/>
    <mergeCell ref="F172:K172"/>
    <mergeCell ref="F179:K179"/>
    <mergeCell ref="F224:K224"/>
    <mergeCell ref="F276:K276"/>
    <mergeCell ref="F312:K312"/>
    <mergeCell ref="F327:K327"/>
    <mergeCell ref="B278:L278"/>
    <mergeCell ref="B314:L314"/>
    <mergeCell ref="B226:L226"/>
    <mergeCell ref="B51:L51"/>
    <mergeCell ref="B344:E344"/>
    <mergeCell ref="B345:E345"/>
    <mergeCell ref="B346:E346"/>
    <mergeCell ref="F347:K347"/>
    <mergeCell ref="L6:L7"/>
    <mergeCell ref="K6:K7"/>
    <mergeCell ref="F344:K344"/>
    <mergeCell ref="F345:K345"/>
    <mergeCell ref="F346:K346"/>
    <mergeCell ref="B341:K341"/>
    <mergeCell ref="B342:K342"/>
    <mergeCell ref="F338:K338"/>
    <mergeCell ref="B329:L329"/>
    <mergeCell ref="B6:C7"/>
    <mergeCell ref="B8:L8"/>
    <mergeCell ref="F33:K33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Header>&amp;L&amp;"Ecofont Vera Sans,Regular"SMA - Secretaria do Meio Ambiente&amp;C&amp;"Ecofont Vera Sans,Regular"MUCJI - Mosaico de Unidades de Conservação da Jureia-Itatins
PEI - Parque Estadual de Itinguçu
Núcleo Arpoador&amp;R&amp;"Ecofont Vera Sans,Regular"CPOS 164 - DEZ/2014</oddHeader>
    <oddFooter>&amp;L&amp;"Ecofont Vera Sans,Regular"&amp;F
&amp;A&amp;R&amp;"Ecofont Vera Sans,Regular"Página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Cronograma Geral</vt:lpstr>
      <vt:lpstr>Base de Proteção</vt:lpstr>
      <vt:lpstr>Alojamento</vt:lpstr>
      <vt:lpstr>Centro de Educação</vt:lpstr>
      <vt:lpstr>Alojamento!Area_de_impressao</vt:lpstr>
      <vt:lpstr>'Base de Proteção'!Area_de_impressao</vt:lpstr>
      <vt:lpstr>'Centro de Educação'!Area_de_impressao</vt:lpstr>
      <vt:lpstr>'Cronograma Geral'!Area_de_impressao</vt:lpstr>
      <vt:lpstr>Alojamento!Titulos_de_impressao</vt:lpstr>
      <vt:lpstr>'Base de Proteção'!Titulos_de_impressao</vt:lpstr>
      <vt:lpstr>'Centro de Educação'!Titulos_de_impressao</vt:lpstr>
      <vt:lpstr>'Cronograma Geral'!Titulos_de_impressao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serra do mar</dc:title>
  <dc:subject>CV - orçamento</dc:subject>
  <dc:creator>Rodrigo</dc:creator>
  <cp:lastModifiedBy>alferreira</cp:lastModifiedBy>
  <cp:lastPrinted>2015-06-25T19:00:46Z</cp:lastPrinted>
  <dcterms:created xsi:type="dcterms:W3CDTF">1998-09-28T13:48:05Z</dcterms:created>
  <dcterms:modified xsi:type="dcterms:W3CDTF">2015-06-25T19:38:07Z</dcterms:modified>
</cp:coreProperties>
</file>