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0" yWindow="510" windowWidth="13005" windowHeight="12960" activeTab="0"/>
  </bookViews>
  <sheets>
    <sheet name="cronograma" sheetId="1" r:id="rId1"/>
    <sheet name="MUSEU" sheetId="2" r:id="rId2"/>
  </sheets>
  <externalReferences>
    <externalReference r:id="rId5"/>
  </externalReferences>
  <definedNames>
    <definedName name="_xlnm.Print_Area" localSheetId="0">'cronograma'!$A$1:$O$26</definedName>
    <definedName name="_xlnm.Print_Area" localSheetId="1">'MUSEU'!$A$1:$J$92</definedName>
    <definedName name="DATABASE">'[1]BOLETIM'!$A$1:$F$2150</definedName>
    <definedName name="_xlnm.Print_Titles" localSheetId="1">'MUSEU'!$1:$2</definedName>
  </definedNames>
  <calcPr fullCalcOnLoad="1"/>
</workbook>
</file>

<file path=xl/sharedStrings.xml><?xml version="1.0" encoding="utf-8"?>
<sst xmlns="http://schemas.openxmlformats.org/spreadsheetml/2006/main" count="280" uniqueCount="196">
  <si>
    <t>ITEM</t>
  </si>
  <si>
    <t>SUB-ITEM</t>
  </si>
  <si>
    <t>DISCRIMINAÇÃO</t>
  </si>
  <si>
    <t>QUANT</t>
  </si>
  <si>
    <t>PUMAT</t>
  </si>
  <si>
    <t>PUMO</t>
  </si>
  <si>
    <t xml:space="preserve"> </t>
  </si>
  <si>
    <t>vb</t>
  </si>
  <si>
    <t>m</t>
  </si>
  <si>
    <t>2.1</t>
  </si>
  <si>
    <t>PUSERV</t>
  </si>
  <si>
    <t>TOTAL</t>
  </si>
  <si>
    <t>UN</t>
  </si>
  <si>
    <t xml:space="preserve">   MÊS  1 </t>
  </si>
  <si>
    <t xml:space="preserve">  MÊS  2    </t>
  </si>
  <si>
    <t/>
  </si>
  <si>
    <t>m³</t>
  </si>
  <si>
    <t>m²</t>
  </si>
  <si>
    <t>1.1</t>
  </si>
  <si>
    <t>1.2</t>
  </si>
  <si>
    <t>BDI = 30%</t>
  </si>
  <si>
    <t>TOTAL + BDI</t>
  </si>
  <si>
    <t>ETAPA</t>
  </si>
  <si>
    <t>BDI 30%</t>
  </si>
  <si>
    <t>TOTAL C/ BDI</t>
  </si>
  <si>
    <t>Mobilização</t>
  </si>
  <si>
    <t>Desmobilização</t>
  </si>
  <si>
    <t xml:space="preserve">TOTAL </t>
  </si>
  <si>
    <t>s/código</t>
  </si>
  <si>
    <t>Início da Obra</t>
  </si>
  <si>
    <t> 220121</t>
  </si>
  <si>
    <t> 331003</t>
  </si>
  <si>
    <t>CÓDIGO CPOS</t>
  </si>
  <si>
    <t> 550114</t>
  </si>
  <si>
    <t> 163304</t>
  </si>
  <si>
    <t>Testeira em tábua aparelhada, com largura de até 20 cm</t>
  </si>
  <si>
    <t xml:space="preserve">  MÊS  3    </t>
  </si>
  <si>
    <t>DESEMBOLSO MENSAL</t>
  </si>
  <si>
    <t>Manutenção do Telhado (área de telhado =1.130 m²)</t>
  </si>
  <si>
    <t> 040302</t>
  </si>
  <si>
    <t> 164008</t>
  </si>
  <si>
    <t>Retirada de telhamento em barro tipo francesa</t>
  </si>
  <si>
    <t>Recolocação de telha de barro tipo francesa</t>
  </si>
  <si>
    <t> 040306</t>
  </si>
  <si>
    <t>Retirada de cumeeira ou espigão em barro</t>
  </si>
  <si>
    <t> 164004</t>
  </si>
  <si>
    <t>Recolocação de cumeeiras e espigões de barro</t>
  </si>
  <si>
    <t> 160202</t>
  </si>
  <si>
    <t>Telha nova de barro tipo francesa</t>
  </si>
  <si>
    <t> 160223</t>
  </si>
  <si>
    <t>Cumeeira de barro emboçado tipos: plan, romana, italiana, francesa e paulistinha</t>
  </si>
  <si>
    <t>Ripamento em pinus tratado em autoclave, com CCA medindo 2,50x5,00cm</t>
  </si>
  <si>
    <t> 163310</t>
  </si>
  <si>
    <t>Calha (Água Furtada) chapa galvanizada nº 26 - corte 0,50 m</t>
  </si>
  <si>
    <t>Rufo em chapa galvanizada nº 24 - corte 0,50 m</t>
  </si>
  <si>
    <t> 550205</t>
  </si>
  <si>
    <t>Limpeza e desobstrução de canaletas ou tubulações de águas pluviais</t>
  </si>
  <si>
    <t>Limpeza de superfície com hidrojateamento (lavagem das telhas)</t>
  </si>
  <si>
    <t>Impermeabilização das Paredes</t>
  </si>
  <si>
    <t>3.1</t>
  </si>
  <si>
    <t>3.2</t>
  </si>
  <si>
    <t>Paredes Internas  (Perímetro 416m)</t>
  </si>
  <si>
    <t>Paredes Externas - incluso páteos 1,2 e 3 (Perímetro 265m)</t>
  </si>
  <si>
    <t> 030304</t>
  </si>
  <si>
    <t>Demolição manual de revestimento em massa de parede até expor a alvenaria</t>
  </si>
  <si>
    <t> 050406</t>
  </si>
  <si>
    <t>Transporte manual horizontal e/ou vertical de entulho até o local de despejo - ensacado</t>
  </si>
  <si>
    <t> 050704</t>
  </si>
  <si>
    <t>Remoção de entulho separado de obra com caçamba metálica - terra, alvenaria, concreto, argamassa, madeira, papel, plástico ou metal</t>
  </si>
  <si>
    <t>Limpeza de superfície com hidrojateamento (limpeza da alvenaria)</t>
  </si>
  <si>
    <t> 321605</t>
  </si>
  <si>
    <t>Impermeabilização em membrana à base de polímeros acrílicos, na cor branca</t>
  </si>
  <si>
    <t> 170202</t>
  </si>
  <si>
    <t>Chapisco</t>
  </si>
  <si>
    <t> 170212</t>
  </si>
  <si>
    <t> 170222</t>
  </si>
  <si>
    <t>Reboco</t>
  </si>
  <si>
    <t>Limpeza de superfície com escova de aço (limpeza da alvenaria)</t>
  </si>
  <si>
    <t>Emboço 1:4:12 com recomposição perfeita sem diferenças de textura e continuidade</t>
  </si>
  <si>
    <t>Reparos</t>
  </si>
  <si>
    <t>4.1</t>
  </si>
  <si>
    <t> 242002</t>
  </si>
  <si>
    <t>Reparos em janelas metálicas basculantes</t>
  </si>
  <si>
    <t> 040802</t>
  </si>
  <si>
    <t>Retirada de peças de esquadria em madeira</t>
  </si>
  <si>
    <t> 232004</t>
  </si>
  <si>
    <t>Recolocação de folhas de porta ou janela reparadas</t>
  </si>
  <si>
    <t>4.2</t>
  </si>
  <si>
    <t>5.1</t>
  </si>
  <si>
    <t>Limpeza de superfície com hidrojateamento (limpeza do piso de tijolos)</t>
  </si>
  <si>
    <t> 140203</t>
  </si>
  <si>
    <t>Reparo em piso de  tijolo maciço comum</t>
  </si>
  <si>
    <t>5.2</t>
  </si>
  <si>
    <t> 170105</t>
  </si>
  <si>
    <t>5.3</t>
  </si>
  <si>
    <t>Regularização de piso com nata de cimento e areia</t>
  </si>
  <si>
    <t>Pintura</t>
  </si>
  <si>
    <t xml:space="preserve">  </t>
  </si>
  <si>
    <t> 031014</t>
  </si>
  <si>
    <t>Remoção de pintura em massa com lixamento</t>
  </si>
  <si>
    <t>6.1</t>
  </si>
  <si>
    <t> 330128</t>
  </si>
  <si>
    <t>Reparo de trincas rasas até 5,0 mm de largura, na massa</t>
  </si>
  <si>
    <t>6.2</t>
  </si>
  <si>
    <t>6.3</t>
  </si>
  <si>
    <t> 331004</t>
  </si>
  <si>
    <t> 330208</t>
  </si>
  <si>
    <t>Massa corrida à base de resina acrílica paredes internas</t>
  </si>
  <si>
    <t>Tinta acrílica parede externa antimofo em massa, inclusive preparo de base na mesma cor atual</t>
  </si>
  <si>
    <t>Tinta acrílica parede interna antimofo em massa, inclusive preparo de base na cor branca</t>
  </si>
  <si>
    <t>Esmalte em massa, inclusive preparo para embasamento, na mesma cor atual</t>
  </si>
  <si>
    <t> 330533</t>
  </si>
  <si>
    <t>Verniz em superfície de madeira</t>
  </si>
  <si>
    <t> 331102</t>
  </si>
  <si>
    <t> 331201</t>
  </si>
  <si>
    <t> 331202</t>
  </si>
  <si>
    <t>Esmalte em superfície metálica, inclusive preparo na cor atual</t>
  </si>
  <si>
    <t>Esmalte em superfície de madeira, inclusive preparo (esquadrias) na cor atual</t>
  </si>
  <si>
    <t>Esmalte em superfície de madeira, inclusive preparo (forro externo e tabeira) na cor atual</t>
  </si>
  <si>
    <t>Pisos em Tijolos (Páteos 149m² - Calçadas 172m²)</t>
  </si>
  <si>
    <t>Acessibilidade</t>
  </si>
  <si>
    <t>7.1</t>
  </si>
  <si>
    <t> 030202</t>
  </si>
  <si>
    <t>Demolição manual de alvenaria de fundação/embasamento</t>
  </si>
  <si>
    <t> 140106</t>
  </si>
  <si>
    <t> 061202</t>
  </si>
  <si>
    <t>Aterro manual apiloado de área interna com maço de 30 kg</t>
  </si>
  <si>
    <t> 170302</t>
  </si>
  <si>
    <t>Cimentado desempenado</t>
  </si>
  <si>
    <t> 170320</t>
  </si>
  <si>
    <t>Degrau em cimentado</t>
  </si>
  <si>
    <t>Alvenaria de embasamento em bloco de concreto com 19 cm (Patamar)</t>
  </si>
  <si>
    <t>Alvenaria de embasamento em bloco de concreto com 19 cm (Rampa)</t>
  </si>
  <si>
    <t> 240398</t>
  </si>
  <si>
    <t>Guarda-corpo com tela trançada, em tubo de aço galvanizado, diâmetro 1 1/2´</t>
  </si>
  <si>
    <t>7.2</t>
  </si>
  <si>
    <t>7.3</t>
  </si>
  <si>
    <t>7.4</t>
  </si>
  <si>
    <t>7.5</t>
  </si>
  <si>
    <t>7.6</t>
  </si>
  <si>
    <t>7.7</t>
  </si>
  <si>
    <t>7.8</t>
  </si>
  <si>
    <t> 240331</t>
  </si>
  <si>
    <t>Corrimão tubular duplo em aço galvanizado, diâmetro 1 1/2´</t>
  </si>
  <si>
    <t>SUB TT</t>
  </si>
  <si>
    <t xml:space="preserve">MANUTENÇÃO DO TELHADO </t>
  </si>
  <si>
    <t>IMPERMEABILIZAÇÃO DAS PAREDES</t>
  </si>
  <si>
    <t xml:space="preserve">IMPERMEABILIZAÇÃO DAS PAREDES EXTERNAS </t>
  </si>
  <si>
    <t>IMPERMEABILIZAÇÃO DAS PAREDES INTERNAS</t>
  </si>
  <si>
    <t>REPAROS EM ESQUADRIAS E PORTAS</t>
  </si>
  <si>
    <t>PISOS EM TIJOLOS</t>
  </si>
  <si>
    <t>PINTURA</t>
  </si>
  <si>
    <t>ACESSIBILIDADE</t>
  </si>
  <si>
    <t>1.3</t>
  </si>
  <si>
    <t> 020802</t>
  </si>
  <si>
    <t>Placa de identificação para obra</t>
  </si>
  <si>
    <t>INÍCIO DA OBRA - MOBILIZAÇÃO E DESMOBILIZAÇÃO</t>
  </si>
  <si>
    <t>Trabalho de Museologia - embalagens e transporte</t>
  </si>
  <si>
    <t>Museologia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</si>
  <si>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</si>
  <si>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</si>
  <si>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</si>
  <si>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</si>
  <si>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</si>
  <si>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</si>
  <si>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</si>
  <si>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</si>
  <si>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</si>
  <si>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</si>
  <si>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</si>
  <si>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</si>
  <si>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</si>
  <si>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</si>
  <si>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</si>
  <si>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</si>
  <si>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</si>
  <si>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</si>
  <si>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</si>
  <si>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</si>
  <si>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</si>
  <si>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</si>
  <si>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</si>
  <si>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</si>
  <si>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</si>
  <si>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</si>
  <si>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</si>
  <si>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</si>
  <si>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</si>
  <si>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</si>
  <si>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</si>
  <si>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</si>
  <si>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</si>
  <si>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</si>
  <si>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</si>
  <si>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8.8</t>
  </si>
  <si>
    <t>TRABALHO DE MUSEOLOGIA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</si>
</sst>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Cr$&quot;#,##0_);\(&quot;Cr$&quot;#,##0\)"/>
    <numFmt numFmtId="180" formatCode="&quot;Cr$&quot;#,##0_);[Red]\(&quot;Cr$&quot;#,##0\)"/>
    <numFmt numFmtId="181" formatCode="&quot;Cr$&quot;#,##0.00_);\(&quot;Cr$&quot;#,##0.00\)"/>
    <numFmt numFmtId="182" formatCode="&quot;Cr$&quot;#,##0.00_);[Red]\(&quot;Cr$&quot;#,##0.00\)"/>
    <numFmt numFmtId="183" formatCode="_(&quot;Cr$&quot;* #,##0_);_(&quot;Cr$&quot;* \(#,##0\);_(&quot;Cr$&quot;* &quot;-&quot;_);_(@_)"/>
    <numFmt numFmtId="184" formatCode="_(&quot;Cr$&quot;* #,##0.00_);_(&quot;Cr$&quot;* \(#,##0.00\);_(&quot;Cr$&quot;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#,##0.0000000_);\(#,##0.0000000\)"/>
    <numFmt numFmtId="191" formatCode="#,##0.00000000_);\(#,##0.00000000\)"/>
    <numFmt numFmtId="192" formatCode="#,##0.000000000_);\(#,##0.000000000\)"/>
    <numFmt numFmtId="193" formatCode="#,##0.0000000000_);\(#,##0.0000000000\)"/>
    <numFmt numFmtId="194" formatCode="0.000"/>
    <numFmt numFmtId="195" formatCode="0.0000"/>
    <numFmt numFmtId="196" formatCode="#,##0\ &quot;R$&quot;_);\(#,##0\ &quot;R$&quot;\)"/>
    <numFmt numFmtId="197" formatCode="#,##0\ &quot;R$&quot;_);[Red]\(#,##0\ &quot;R$&quot;\)"/>
    <numFmt numFmtId="198" formatCode="#,##0.00\ &quot;R$&quot;_);\(#,##0.00\ &quot;R$&quot;\)"/>
    <numFmt numFmtId="199" formatCode="#,##0.00\ &quot;R$&quot;_);[Red]\(#,##0.00\ &quot;R$&quot;\)"/>
    <numFmt numFmtId="200" formatCode="_ * #,##0_)\ &quot;R$&quot;_ ;_ * \(#,##0\)\ &quot;R$&quot;_ ;_ * &quot;-&quot;_)\ &quot;R$&quot;_ ;_ @_ "/>
    <numFmt numFmtId="201" formatCode="_ * #,##0_)\ _R_$_ ;_ * \(#,##0\)\ _R_$_ ;_ * &quot;-&quot;_)\ _R_$_ ;_ @_ "/>
    <numFmt numFmtId="202" formatCode="_ * #,##0.00_)\ &quot;R$&quot;_ ;_ * \(#,##0.00\)\ &quot;R$&quot;_ ;_ * &quot;-&quot;??_)\ &quot;R$&quot;_ ;_ @_ "/>
    <numFmt numFmtId="203" formatCode="_ * #,##0.00_)\ _R_$_ ;_ * \(#,##0.00\)\ _R_$_ ;_ * &quot;-&quot;??_)\ _R_$_ ;_ @_ "/>
    <numFmt numFmtId="204" formatCode="#,##0.00;[Red]#,##0.00"/>
    <numFmt numFmtId="205" formatCode="00000"/>
    <numFmt numFmtId="206" formatCode="0.00000"/>
    <numFmt numFmtId="207" formatCode="0.000000"/>
    <numFmt numFmtId="208" formatCode="0.00;[Red]0.00"/>
    <numFmt numFmtId="209" formatCode="0.0;[Red]0.0"/>
    <numFmt numFmtId="210" formatCode="0;[Red]0"/>
    <numFmt numFmtId="211" formatCode="#,##0.0"/>
    <numFmt numFmtId="212" formatCode="#,##0.0000"/>
    <numFmt numFmtId="213" formatCode="#,##0.0000000"/>
    <numFmt numFmtId="214" formatCode="#,##0.000"/>
    <numFmt numFmtId="215" formatCode="#,##0.00000"/>
    <numFmt numFmtId="216" formatCode="#,##0.000000"/>
    <numFmt numFmtId="217" formatCode="&quot;R$&quot;#,##0.00"/>
    <numFmt numFmtId="218" formatCode="&quot;R$ &quot;#,##0.00"/>
    <numFmt numFmtId="219" formatCode="&quot;Sim&quot;;&quot;Sim&quot;;&quot;Não&quot;"/>
    <numFmt numFmtId="220" formatCode="&quot;Verdadeiro&quot;;&quot;Verdadeiro&quot;;&quot;Falso&quot;"/>
    <numFmt numFmtId="221" formatCode="&quot;Ativado&quot;;&quot;Ativado&quot;;&quot;Desativado&quot;"/>
    <numFmt numFmtId="222" formatCode="[$€-2]\ #,##0.00_);[Red]\([$€-2]\ #,##0.00\)"/>
  </numFmts>
  <fonts count="83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Ecofont Vera Sans"/>
      <family val="2"/>
    </font>
    <font>
      <sz val="11"/>
      <color indexed="9"/>
      <name val="Calibri"/>
      <family val="2"/>
    </font>
    <font>
      <sz val="11"/>
      <color indexed="9"/>
      <name val="Ecofont Vera Sans"/>
      <family val="2"/>
    </font>
    <font>
      <sz val="11"/>
      <color indexed="17"/>
      <name val="Calibri"/>
      <family val="2"/>
    </font>
    <font>
      <sz val="11"/>
      <color indexed="17"/>
      <name val="Ecofont Vera Sans"/>
      <family val="2"/>
    </font>
    <font>
      <b/>
      <sz val="11"/>
      <color indexed="52"/>
      <name val="Calibri"/>
      <family val="2"/>
    </font>
    <font>
      <b/>
      <sz val="11"/>
      <color indexed="52"/>
      <name val="Ecofont Vera Sans"/>
      <family val="2"/>
    </font>
    <font>
      <b/>
      <sz val="11"/>
      <color indexed="9"/>
      <name val="Calibri"/>
      <family val="2"/>
    </font>
    <font>
      <b/>
      <sz val="11"/>
      <color indexed="9"/>
      <name val="Ecofont Vera Sans"/>
      <family val="2"/>
    </font>
    <font>
      <sz val="11"/>
      <color indexed="52"/>
      <name val="Calibri"/>
      <family val="2"/>
    </font>
    <font>
      <sz val="11"/>
      <color indexed="52"/>
      <name val="Ecofont Vera Sans"/>
      <family val="2"/>
    </font>
    <font>
      <sz val="11"/>
      <color indexed="62"/>
      <name val="Calibri"/>
      <family val="2"/>
    </font>
    <font>
      <sz val="11"/>
      <color indexed="62"/>
      <name val="Ecofont Vera Sans"/>
      <family val="2"/>
    </font>
    <font>
      <sz val="11"/>
      <color indexed="20"/>
      <name val="Calibri"/>
      <family val="2"/>
    </font>
    <font>
      <sz val="11"/>
      <color indexed="20"/>
      <name val="Ecofont Vera Sans"/>
      <family val="2"/>
    </font>
    <font>
      <sz val="11"/>
      <color indexed="60"/>
      <name val="Calibri"/>
      <family val="2"/>
    </font>
    <font>
      <sz val="11"/>
      <color indexed="60"/>
      <name val="Ecofont Vera Sans"/>
      <family val="2"/>
    </font>
    <font>
      <b/>
      <sz val="11"/>
      <color indexed="63"/>
      <name val="Calibri"/>
      <family val="2"/>
    </font>
    <font>
      <b/>
      <sz val="11"/>
      <color indexed="63"/>
      <name val="Ecofont Vera Sans"/>
      <family val="2"/>
    </font>
    <font>
      <sz val="11"/>
      <color indexed="10"/>
      <name val="Calibri"/>
      <family val="2"/>
    </font>
    <font>
      <sz val="11"/>
      <color indexed="10"/>
      <name val="Ecofont Vera Sans"/>
      <family val="2"/>
    </font>
    <font>
      <i/>
      <sz val="11"/>
      <color indexed="23"/>
      <name val="Calibri"/>
      <family val="2"/>
    </font>
    <font>
      <i/>
      <sz val="11"/>
      <color indexed="23"/>
      <name val="Ecofont Vera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Ecofont Vera Sans"/>
      <family val="2"/>
    </font>
    <font>
      <b/>
      <sz val="13"/>
      <color indexed="56"/>
      <name val="Calibri"/>
      <family val="2"/>
    </font>
    <font>
      <b/>
      <sz val="13"/>
      <color indexed="56"/>
      <name val="Ecofont Vera Sans"/>
      <family val="2"/>
    </font>
    <font>
      <b/>
      <sz val="11"/>
      <color indexed="56"/>
      <name val="Calibri"/>
      <family val="2"/>
    </font>
    <font>
      <b/>
      <sz val="11"/>
      <color indexed="56"/>
      <name val="Ecofont Vera Sans"/>
      <family val="2"/>
    </font>
    <font>
      <b/>
      <sz val="11"/>
      <color indexed="8"/>
      <name val="Calibri"/>
      <family val="2"/>
    </font>
    <font>
      <b/>
      <sz val="11"/>
      <color indexed="8"/>
      <name val="Ecofont Vera Sans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1"/>
      <name val="Ecofont Vera Sans"/>
      <family val="2"/>
    </font>
    <font>
      <sz val="11"/>
      <color theme="0"/>
      <name val="Calibri"/>
      <family val="2"/>
    </font>
    <font>
      <sz val="11"/>
      <color theme="0"/>
      <name val="Ecofont Vera Sans"/>
      <family val="2"/>
    </font>
    <font>
      <sz val="11"/>
      <color rgb="FF006100"/>
      <name val="Calibri"/>
      <family val="2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</font>
    <font>
      <b/>
      <sz val="11"/>
      <color theme="0"/>
      <name val="Ecofont Vera Sans"/>
      <family val="2"/>
    </font>
    <font>
      <sz val="11"/>
      <color rgb="FFFA7D00"/>
      <name val="Calibri"/>
      <family val="2"/>
    </font>
    <font>
      <sz val="11"/>
      <color rgb="FFFA7D00"/>
      <name val="Ecofont Vera Sans"/>
      <family val="2"/>
    </font>
    <font>
      <sz val="11"/>
      <color rgb="FF3F3F76"/>
      <name val="Calibri"/>
      <family val="2"/>
    </font>
    <font>
      <sz val="11"/>
      <color rgb="FF3F3F76"/>
      <name val="Ecofont Vera Sans"/>
      <family val="2"/>
    </font>
    <font>
      <sz val="11"/>
      <color rgb="FF9C0006"/>
      <name val="Calibri"/>
      <family val="2"/>
    </font>
    <font>
      <sz val="11"/>
      <color rgb="FF9C0006"/>
      <name val="Ecofont Vera Sans"/>
      <family val="2"/>
    </font>
    <font>
      <sz val="11"/>
      <color rgb="FF9C6500"/>
      <name val="Calibri"/>
      <family val="2"/>
    </font>
    <font>
      <sz val="11"/>
      <color rgb="FF9C6500"/>
      <name val="Ecofont Vera Sans"/>
      <family val="2"/>
    </font>
    <font>
      <b/>
      <sz val="11"/>
      <color rgb="FF3F3F3F"/>
      <name val="Calibri"/>
      <family val="2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</font>
    <font>
      <b/>
      <sz val="11"/>
      <color theme="1"/>
      <name val="Ecofont Vera Sans"/>
      <family val="2"/>
    </font>
    <font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1" applyNumberFormat="0" applyAlignment="0" applyProtection="0"/>
    <xf numFmtId="0" fontId="6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1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21" borderId="5" applyNumberFormat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 quotePrefix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4" fontId="0" fillId="33" borderId="13" xfId="0" applyNumberFormat="1" applyFill="1" applyBorder="1" applyAlignment="1">
      <alignment/>
    </xf>
    <xf numFmtId="4" fontId="0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0" fontId="2" fillId="0" borderId="0" xfId="82" applyFont="1" applyBorder="1" applyAlignment="1">
      <alignment horizontal="center" vertical="center" wrapText="1"/>
      <protection/>
    </xf>
    <xf numFmtId="4" fontId="2" fillId="0" borderId="0" xfId="82" applyNumberFormat="1" applyFont="1" applyBorder="1" applyAlignment="1">
      <alignment horizontal="center" vertical="center" wrapText="1"/>
      <protection/>
    </xf>
    <xf numFmtId="4" fontId="0" fillId="0" borderId="0" xfId="82" applyNumberFormat="1" applyFont="1" applyBorder="1" applyAlignment="1" applyProtection="1">
      <alignment horizontal="left" vertical="center" wrapText="1"/>
      <protection/>
    </xf>
    <xf numFmtId="2" fontId="0" fillId="0" borderId="0" xfId="82" applyNumberFormat="1" applyFont="1" applyBorder="1" applyAlignment="1">
      <alignment horizontal="center" vertical="center" wrapText="1"/>
      <protection/>
    </xf>
    <xf numFmtId="4" fontId="0" fillId="0" borderId="0" xfId="82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82" applyFont="1" applyBorder="1" applyAlignment="1">
      <alignment vertical="center" wrapText="1"/>
      <protection/>
    </xf>
    <xf numFmtId="4" fontId="0" fillId="0" borderId="0" xfId="82" applyNumberFormat="1" applyFont="1" applyBorder="1" applyAlignment="1" applyProtection="1" quotePrefix="1">
      <alignment horizontal="right" vertical="center" wrapText="1"/>
      <protection/>
    </xf>
    <xf numFmtId="4" fontId="0" fillId="0" borderId="0" xfId="82" applyNumberFormat="1" applyFont="1" applyBorder="1" applyAlignment="1">
      <alignment horizontal="left" vertical="center" wrapText="1"/>
      <protection/>
    </xf>
    <xf numFmtId="0" fontId="0" fillId="0" borderId="0" xfId="82" applyFont="1" applyBorder="1" applyAlignment="1" applyProtection="1">
      <alignment horizontal="center" vertical="center" wrapText="1"/>
      <protection/>
    </xf>
    <xf numFmtId="4" fontId="0" fillId="0" borderId="0" xfId="82" applyNumberFormat="1" applyFont="1" applyBorder="1" applyAlignment="1">
      <alignment horizontal="center" vertical="center" wrapText="1"/>
      <protection/>
    </xf>
    <xf numFmtId="4" fontId="2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82" applyFont="1" applyFill="1" applyBorder="1" applyAlignment="1" applyProtection="1">
      <alignment horizontal="center" vertical="center" wrapText="1"/>
      <protection/>
    </xf>
    <xf numFmtId="4" fontId="0" fillId="0" borderId="0" xfId="82" applyNumberFormat="1" applyFont="1" applyFill="1" applyBorder="1" applyAlignment="1" applyProtection="1">
      <alignment horizontal="right" vertical="center" wrapText="1"/>
      <protection/>
    </xf>
    <xf numFmtId="0" fontId="0" fillId="0" borderId="0" xfId="82" applyFont="1" applyFill="1" applyBorder="1" applyAlignment="1">
      <alignment vertical="center" wrapText="1"/>
      <protection/>
    </xf>
    <xf numFmtId="4" fontId="2" fillId="0" borderId="0" xfId="82" applyNumberFormat="1" applyFont="1" applyBorder="1" applyAlignment="1" applyProtection="1">
      <alignment horizontal="center" vertical="center" wrapText="1"/>
      <protection locked="0"/>
    </xf>
    <xf numFmtId="4" fontId="0" fillId="0" borderId="0" xfId="82" applyNumberFormat="1" applyFont="1" applyBorder="1" applyAlignment="1" applyProtection="1">
      <alignment horizontal="left" vertical="center" wrapText="1"/>
      <protection locked="0"/>
    </xf>
    <xf numFmtId="1" fontId="2" fillId="0" borderId="0" xfId="82" applyNumberFormat="1" applyFont="1" applyBorder="1" applyAlignment="1" applyProtection="1">
      <alignment horizontal="center" vertical="center" wrapText="1"/>
      <protection locked="0"/>
    </xf>
    <xf numFmtId="0" fontId="0" fillId="0" borderId="0" xfId="82" applyFont="1" applyBorder="1" applyAlignment="1" applyProtection="1">
      <alignment horizontal="center" vertical="center" wrapText="1"/>
      <protection locked="0"/>
    </xf>
    <xf numFmtId="4" fontId="0" fillId="0" borderId="0" xfId="106" applyNumberFormat="1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>
      <alignment horizontal="left" vertical="center" wrapText="1"/>
    </xf>
    <xf numFmtId="208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0" fillId="0" borderId="0" xfId="106" applyNumberFormat="1" applyFont="1" applyBorder="1" applyAlignment="1">
      <alignment horizontal="center" vertical="center" wrapText="1"/>
    </xf>
    <xf numFmtId="4" fontId="0" fillId="0" borderId="0" xfId="106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2" fillId="0" borderId="10" xfId="82" applyNumberFormat="1" applyFont="1" applyBorder="1" applyAlignment="1">
      <alignment horizontal="center" vertical="center" wrapText="1"/>
      <protection/>
    </xf>
    <xf numFmtId="4" fontId="0" fillId="0" borderId="15" xfId="82" applyNumberFormat="1" applyFont="1" applyBorder="1" applyAlignment="1" applyProtection="1">
      <alignment horizontal="right" vertical="center" wrapText="1"/>
      <protection/>
    </xf>
    <xf numFmtId="1" fontId="2" fillId="0" borderId="10" xfId="82" applyNumberFormat="1" applyFont="1" applyBorder="1" applyAlignment="1" applyProtection="1">
      <alignment horizontal="center" vertical="center" wrapText="1"/>
      <protection/>
    </xf>
    <xf numFmtId="1" fontId="0" fillId="0" borderId="10" xfId="82" applyNumberFormat="1" applyFont="1" applyBorder="1" applyAlignment="1">
      <alignment horizontal="center" vertical="center" wrapText="1"/>
      <protection/>
    </xf>
    <xf numFmtId="1" fontId="2" fillId="0" borderId="10" xfId="82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0" fillId="33" borderId="0" xfId="106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center" vertical="center" wrapText="1"/>
    </xf>
    <xf numFmtId="4" fontId="0" fillId="33" borderId="17" xfId="106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5" xfId="106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center" vertical="center" wrapText="1"/>
    </xf>
    <xf numFmtId="4" fontId="0" fillId="33" borderId="19" xfId="106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" fontId="0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4" fontId="0" fillId="0" borderId="22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3" fillId="33" borderId="24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33" borderId="25" xfId="0" applyFont="1" applyFill="1" applyBorder="1" applyAlignment="1">
      <alignment horizontal="right"/>
    </xf>
    <xf numFmtId="4" fontId="0" fillId="33" borderId="19" xfId="0" applyNumberFormat="1" applyFill="1" applyBorder="1" applyAlignment="1">
      <alignment/>
    </xf>
    <xf numFmtId="4" fontId="5" fillId="33" borderId="26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33" borderId="27" xfId="0" applyFill="1" applyBorder="1" applyAlignment="1">
      <alignment vertical="center"/>
    </xf>
    <xf numFmtId="4" fontId="2" fillId="33" borderId="27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90" applyNumberFormat="1" applyFont="1" applyFill="1" applyBorder="1" applyAlignment="1">
      <alignment horizontal="right" vertical="center" wrapText="1"/>
    </xf>
    <xf numFmtId="4" fontId="0" fillId="0" borderId="15" xfId="9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106" applyNumberFormat="1" applyFont="1" applyBorder="1" applyAlignment="1" applyProtection="1">
      <alignment horizontal="center" vertical="center" wrapText="1"/>
      <protection locked="0"/>
    </xf>
    <xf numFmtId="0" fontId="0" fillId="0" borderId="0" xfId="82" applyNumberFormat="1" applyFont="1" applyBorder="1" applyAlignment="1" applyProtection="1">
      <alignment horizontal="center" vertical="center" wrapText="1"/>
      <protection/>
    </xf>
    <xf numFmtId="0" fontId="0" fillId="0" borderId="0" xfId="90" applyNumberFormat="1" applyFont="1" applyFill="1" applyBorder="1" applyAlignment="1">
      <alignment horizontal="center" vertical="center" wrapText="1"/>
    </xf>
    <xf numFmtId="0" fontId="0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106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82" applyNumberFormat="1" applyFont="1" applyFill="1" applyBorder="1" applyAlignment="1" applyProtection="1">
      <alignment horizontal="left" vertical="center" wrapText="1"/>
      <protection/>
    </xf>
    <xf numFmtId="1" fontId="2" fillId="0" borderId="18" xfId="82" applyNumberFormat="1" applyFont="1" applyBorder="1" applyAlignment="1">
      <alignment horizontal="center" vertical="center" wrapText="1"/>
      <protection/>
    </xf>
    <xf numFmtId="4" fontId="2" fillId="0" borderId="19" xfId="82" applyNumberFormat="1" applyFont="1" applyBorder="1" applyAlignment="1">
      <alignment horizontal="center" vertical="center" wrapText="1"/>
      <protection/>
    </xf>
    <xf numFmtId="1" fontId="2" fillId="0" borderId="28" xfId="82" applyNumberFormat="1" applyFont="1" applyBorder="1" applyAlignment="1" applyProtection="1">
      <alignment horizontal="center" vertical="center" wrapText="1"/>
      <protection locked="0"/>
    </xf>
    <xf numFmtId="4" fontId="2" fillId="0" borderId="29" xfId="82" applyNumberFormat="1" applyFont="1" applyBorder="1" applyAlignment="1" applyProtection="1">
      <alignment horizontal="center" vertical="center" wrapText="1"/>
      <protection locked="0"/>
    </xf>
    <xf numFmtId="0" fontId="2" fillId="0" borderId="29" xfId="106" applyNumberFormat="1" applyFont="1" applyBorder="1" applyAlignment="1" applyProtection="1">
      <alignment horizontal="center" vertical="center" wrapText="1"/>
      <protection locked="0"/>
    </xf>
    <xf numFmtId="0" fontId="2" fillId="0" borderId="29" xfId="82" applyFont="1" applyBorder="1" applyAlignment="1" applyProtection="1">
      <alignment horizontal="center" vertical="center" wrapText="1"/>
      <protection locked="0"/>
    </xf>
    <xf numFmtId="4" fontId="2" fillId="0" borderId="29" xfId="106" applyNumberFormat="1" applyFont="1" applyBorder="1" applyAlignment="1" applyProtection="1">
      <alignment horizontal="center" vertical="center" wrapText="1"/>
      <protection locked="0"/>
    </xf>
    <xf numFmtId="4" fontId="2" fillId="0" borderId="30" xfId="106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" fontId="2" fillId="0" borderId="31" xfId="0" applyNumberFormat="1" applyFont="1" applyBorder="1" applyAlignment="1">
      <alignment horizontal="center" vertical="center"/>
    </xf>
    <xf numFmtId="4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 horizontal="left"/>
    </xf>
    <xf numFmtId="4" fontId="2" fillId="33" borderId="32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33" borderId="27" xfId="0" applyFont="1" applyFill="1" applyBorder="1" applyAlignment="1">
      <alignment horizontal="center" vertical="center"/>
    </xf>
    <xf numFmtId="0" fontId="0" fillId="0" borderId="19" xfId="106" applyNumberFormat="1" applyFont="1" applyFill="1" applyBorder="1" applyAlignment="1">
      <alignment horizontal="center" vertical="center" wrapText="1"/>
    </xf>
    <xf numFmtId="4" fontId="0" fillId="0" borderId="0" xfId="82" applyNumberFormat="1" applyFont="1" applyFill="1" applyBorder="1" applyAlignment="1" applyProtection="1" quotePrefix="1">
      <alignment horizontal="right" vertical="center" wrapText="1"/>
      <protection/>
    </xf>
    <xf numFmtId="4" fontId="0" fillId="0" borderId="15" xfId="82" applyNumberFormat="1" applyFont="1" applyFill="1" applyBorder="1" applyAlignment="1" applyProtection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wrapText="1"/>
      <protection/>
    </xf>
    <xf numFmtId="4" fontId="0" fillId="33" borderId="17" xfId="106" applyNumberFormat="1" applyFont="1" applyFill="1" applyBorder="1" applyAlignment="1">
      <alignment horizontal="center" vertical="center" wrapText="1"/>
    </xf>
    <xf numFmtId="4" fontId="0" fillId="0" borderId="0" xfId="106" applyNumberFormat="1" applyFont="1" applyFill="1" applyBorder="1" applyAlignment="1">
      <alignment horizontal="center" vertical="center" wrapText="1"/>
    </xf>
    <xf numFmtId="4" fontId="0" fillId="0" borderId="0" xfId="90" applyNumberFormat="1" applyFont="1" applyFill="1" applyBorder="1" applyAlignment="1">
      <alignment horizontal="center" vertical="center" wrapText="1"/>
    </xf>
    <xf numFmtId="4" fontId="0" fillId="33" borderId="0" xfId="106" applyNumberFormat="1" applyFont="1" applyFill="1" applyBorder="1" applyAlignment="1">
      <alignment horizontal="center" vertical="center" wrapText="1"/>
    </xf>
    <xf numFmtId="4" fontId="0" fillId="33" borderId="19" xfId="106" applyNumberFormat="1" applyFont="1" applyFill="1" applyBorder="1" applyAlignment="1">
      <alignment horizontal="center" vertical="center" wrapText="1"/>
    </xf>
    <xf numFmtId="4" fontId="0" fillId="0" borderId="0" xfId="82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>
      <alignment horizontal="center" vertical="center" wrapText="1"/>
    </xf>
    <xf numFmtId="4" fontId="0" fillId="0" borderId="0" xfId="82" applyNumberFormat="1" applyFont="1" applyBorder="1" applyAlignment="1" applyProtection="1">
      <alignment horizontal="center" vertical="center" wrapText="1"/>
      <protection/>
    </xf>
    <xf numFmtId="4" fontId="80" fillId="0" borderId="0" xfId="81" applyNumberFormat="1" applyFont="1" applyBorder="1" applyAlignment="1">
      <alignment wrapText="1"/>
      <protection/>
    </xf>
    <xf numFmtId="0" fontId="80" fillId="0" borderId="0" xfId="81" applyFont="1" applyBorder="1" applyAlignment="1">
      <alignment horizontal="center" wrapText="1"/>
      <protection/>
    </xf>
    <xf numFmtId="0" fontId="80" fillId="0" borderId="0" xfId="81" applyFont="1" applyFill="1" applyBorder="1" applyAlignment="1">
      <alignment horizontal="center" vertical="center" wrapText="1"/>
      <protection/>
    </xf>
    <xf numFmtId="4" fontId="80" fillId="0" borderId="0" xfId="81" applyNumberFormat="1" applyFont="1" applyFill="1" applyBorder="1" applyAlignment="1">
      <alignment horizontal="right" vertical="center" wrapText="1"/>
      <protection/>
    </xf>
    <xf numFmtId="4" fontId="3" fillId="0" borderId="0" xfId="0" applyNumberFormat="1" applyFont="1" applyFill="1" applyBorder="1" applyAlignment="1">
      <alignment horizontal="left" vertical="center" wrapText="1"/>
    </xf>
    <xf numFmtId="4" fontId="80" fillId="0" borderId="0" xfId="81" applyNumberFormat="1" applyFont="1" applyFill="1" applyBorder="1" applyAlignment="1">
      <alignment horizontal="center" vertical="center" wrapText="1"/>
      <protection/>
    </xf>
    <xf numFmtId="4" fontId="3" fillId="0" borderId="0" xfId="90" applyNumberFormat="1" applyFont="1" applyFill="1" applyBorder="1" applyAlignment="1">
      <alignment horizontal="center" vertical="center" wrapText="1"/>
    </xf>
    <xf numFmtId="0" fontId="80" fillId="0" borderId="0" xfId="81" applyFont="1" applyFill="1" applyBorder="1" applyAlignment="1">
      <alignment horizontal="left" vertical="center" wrapText="1"/>
      <protection/>
    </xf>
    <xf numFmtId="0" fontId="3" fillId="0" borderId="0" xfId="9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5" xfId="90" applyNumberFormat="1" applyFont="1" applyFill="1" applyBorder="1" applyAlignment="1">
      <alignment horizontal="right" vertical="center" wrapText="1"/>
    </xf>
    <xf numFmtId="4" fontId="3" fillId="0" borderId="0" xfId="9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82" applyNumberFormat="1" applyFont="1" applyBorder="1" applyAlignment="1">
      <alignment horizontal="center" vertical="center" wrapText="1"/>
      <protection/>
    </xf>
    <xf numFmtId="4" fontId="3" fillId="0" borderId="0" xfId="82" applyNumberFormat="1" applyFont="1" applyBorder="1" applyAlignment="1" applyProtection="1">
      <alignment horizontal="center" vertical="center" wrapText="1"/>
      <protection/>
    </xf>
    <xf numFmtId="0" fontId="10" fillId="0" borderId="0" xfId="82" applyNumberFormat="1" applyFont="1" applyBorder="1" applyAlignment="1" applyProtection="1">
      <alignment horizontal="center" vertical="center" wrapText="1"/>
      <protection/>
    </xf>
    <xf numFmtId="4" fontId="3" fillId="0" borderId="0" xfId="82" applyNumberFormat="1" applyFont="1" applyBorder="1" applyAlignment="1" applyProtection="1">
      <alignment horizontal="left" vertical="center" wrapText="1"/>
      <protection/>
    </xf>
    <xf numFmtId="0" fontId="10" fillId="0" borderId="0" xfId="82" applyFont="1" applyBorder="1" applyAlignment="1" applyProtection="1">
      <alignment horizontal="center" vertical="center" wrapText="1"/>
      <protection/>
    </xf>
    <xf numFmtId="4" fontId="10" fillId="0" borderId="0" xfId="82" applyNumberFormat="1" applyFont="1" applyBorder="1" applyAlignment="1" applyProtection="1">
      <alignment horizontal="center" vertical="center" wrapText="1"/>
      <protection/>
    </xf>
    <xf numFmtId="4" fontId="10" fillId="0" borderId="0" xfId="82" applyNumberFormat="1" applyFont="1" applyBorder="1" applyAlignment="1" applyProtection="1">
      <alignment horizontal="right" vertical="center" wrapText="1"/>
      <protection/>
    </xf>
    <xf numFmtId="4" fontId="10" fillId="0" borderId="0" xfId="82" applyNumberFormat="1" applyFont="1" applyBorder="1" applyAlignment="1" applyProtection="1" quotePrefix="1">
      <alignment horizontal="right" vertical="center" wrapText="1"/>
      <protection/>
    </xf>
    <xf numFmtId="4" fontId="10" fillId="0" borderId="15" xfId="82" applyNumberFormat="1" applyFont="1" applyBorder="1" applyAlignment="1" applyProtection="1">
      <alignment horizontal="right" vertical="center" wrapText="1"/>
      <protection/>
    </xf>
    <xf numFmtId="0" fontId="10" fillId="0" borderId="0" xfId="82" applyFont="1" applyBorder="1" applyAlignment="1">
      <alignment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4" fontId="0" fillId="0" borderId="2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81" fillId="0" borderId="0" xfId="82" applyNumberFormat="1" applyFont="1" applyBorder="1" applyAlignment="1">
      <alignment horizontal="center" vertical="center" wrapText="1"/>
      <protection/>
    </xf>
    <xf numFmtId="0" fontId="82" fillId="0" borderId="0" xfId="81" applyFont="1" applyBorder="1" applyAlignment="1">
      <alignment horizontal="center" vertical="center" wrapText="1"/>
      <protection/>
    </xf>
    <xf numFmtId="0" fontId="82" fillId="0" borderId="0" xfId="81" applyFont="1" applyBorder="1" applyAlignment="1">
      <alignment horizontal="left" vertical="center" wrapText="1"/>
      <protection/>
    </xf>
    <xf numFmtId="4" fontId="82" fillId="0" borderId="0" xfId="81" applyNumberFormat="1" applyFont="1" applyBorder="1" applyAlignment="1">
      <alignment horizontal="center" vertical="center" wrapText="1"/>
      <protection/>
    </xf>
    <xf numFmtId="4" fontId="82" fillId="0" borderId="0" xfId="81" applyNumberFormat="1" applyFont="1" applyBorder="1" applyAlignment="1">
      <alignment horizontal="right" vertical="center" wrapText="1"/>
      <protection/>
    </xf>
    <xf numFmtId="1" fontId="0" fillId="0" borderId="10" xfId="82" applyNumberFormat="1" applyFont="1" applyFill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4" fontId="80" fillId="0" borderId="0" xfId="81" applyNumberFormat="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4" fontId="80" fillId="0" borderId="0" xfId="81" applyNumberFormat="1" applyFont="1" applyBorder="1" applyAlignment="1">
      <alignment horizontal="righ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4" fontId="80" fillId="0" borderId="0" xfId="81" applyNumberFormat="1" applyFont="1" applyBorder="1" applyAlignment="1">
      <alignment horizontal="righ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center" vertical="center" wrapText="1"/>
      <protection/>
    </xf>
    <xf numFmtId="0" fontId="80" fillId="0" borderId="0" xfId="81" applyFont="1" applyBorder="1" applyAlignment="1">
      <alignment horizontal="left" vertical="center" wrapText="1"/>
      <protection/>
    </xf>
    <xf numFmtId="0" fontId="80" fillId="0" borderId="0" xfId="81" applyFont="1" applyBorder="1" applyAlignment="1">
      <alignment horizontal="right" vertical="center" wrapText="1"/>
      <protection/>
    </xf>
    <xf numFmtId="4" fontId="80" fillId="0" borderId="0" xfId="81" applyNumberFormat="1" applyFont="1" applyBorder="1" applyAlignment="1">
      <alignment horizontal="center" vertical="center" wrapText="1"/>
      <protection/>
    </xf>
    <xf numFmtId="4" fontId="0" fillId="34" borderId="15" xfId="82" applyNumberFormat="1" applyFont="1" applyFill="1" applyBorder="1" applyAlignment="1" applyProtection="1">
      <alignment horizontal="right" vertical="center" wrapText="1"/>
      <protection/>
    </xf>
    <xf numFmtId="4" fontId="2" fillId="0" borderId="0" xfId="82" applyNumberFormat="1" applyFont="1" applyBorder="1" applyAlignment="1" applyProtection="1">
      <alignment horizontal="center" vertical="center" wrapText="1"/>
      <protection/>
    </xf>
    <xf numFmtId="4" fontId="2" fillId="0" borderId="34" xfId="0" applyNumberFormat="1" applyFont="1" applyBorder="1" applyAlignment="1">
      <alignment horizontal="right"/>
    </xf>
    <xf numFmtId="4" fontId="0" fillId="35" borderId="14" xfId="0" applyNumberFormat="1" applyFont="1" applyFill="1" applyBorder="1" applyAlignment="1">
      <alignment horizontal="center"/>
    </xf>
    <xf numFmtId="4" fontId="0" fillId="35" borderId="0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12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0" xfId="82" applyNumberFormat="1" applyFont="1" applyFill="1" applyBorder="1" applyAlignment="1">
      <alignment vertical="center" wrapText="1"/>
      <protection/>
    </xf>
    <xf numFmtId="4" fontId="0" fillId="35" borderId="12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4" fontId="0" fillId="35" borderId="20" xfId="0" applyNumberForma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3" borderId="34" xfId="0" applyFont="1" applyFill="1" applyBorder="1" applyAlignment="1">
      <alignment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43" fontId="0" fillId="0" borderId="38" xfId="106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106" applyNumberFormat="1" applyFont="1" applyBorder="1" applyAlignment="1">
      <alignment vertical="center" wrapText="1"/>
    </xf>
    <xf numFmtId="4" fontId="2" fillId="33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4" fontId="2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2" fillId="36" borderId="34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43" fontId="0" fillId="0" borderId="0" xfId="82" applyNumberFormat="1" applyFont="1" applyBorder="1" applyAlignment="1">
      <alignment horizontal="right" vertical="center" wrapText="1"/>
      <protection/>
    </xf>
    <xf numFmtId="4" fontId="0" fillId="0" borderId="0" xfId="106" applyNumberFormat="1" applyFont="1" applyBorder="1" applyAlignment="1">
      <alignment horizontal="right" vertical="center" wrapText="1"/>
    </xf>
    <xf numFmtId="4" fontId="2" fillId="0" borderId="37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3" fillId="33" borderId="31" xfId="106" applyNumberFormat="1" applyFont="1" applyFill="1" applyBorder="1" applyAlignment="1">
      <alignment horizontal="right" vertical="center" wrapText="1"/>
    </xf>
    <xf numFmtId="4" fontId="5" fillId="33" borderId="26" xfId="106" applyNumberFormat="1" applyFont="1" applyFill="1" applyBorder="1" applyAlignment="1">
      <alignment horizontal="right" vertical="center" wrapText="1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_Caragua1" xfId="82"/>
    <cellStyle name="Nota" xfId="83"/>
    <cellStyle name="Nota 2" xfId="84"/>
    <cellStyle name="Percent" xfId="85"/>
    <cellStyle name="Porcentagem 2" xfId="86"/>
    <cellStyle name="Saída" xfId="87"/>
    <cellStyle name="Saída 2" xfId="88"/>
    <cellStyle name="Comma [0]" xfId="89"/>
    <cellStyle name="Separador de milhares_SSebastiao SedeRev 01" xfId="90"/>
    <cellStyle name="Texto de Aviso" xfId="91"/>
    <cellStyle name="Texto de Aviso 2" xfId="92"/>
    <cellStyle name="Texto Explicativo" xfId="93"/>
    <cellStyle name="Texto Explicativo 2" xfId="94"/>
    <cellStyle name="Título" xfId="95"/>
    <cellStyle name="Título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otal" xfId="104"/>
    <cellStyle name="Total 2" xfId="105"/>
    <cellStyle name="Comma" xfId="106"/>
    <cellStyle name="Vírgula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87</xdr:row>
      <xdr:rowOff>0</xdr:rowOff>
    </xdr:from>
    <xdr:ext cx="180975" cy="266700"/>
    <xdr:sp fLocksText="0">
      <xdr:nvSpPr>
        <xdr:cNvPr id="1" name="CaixaDeTexto 2"/>
        <xdr:cNvSpPr txBox="1">
          <a:spLocks noChangeArrowheads="1"/>
        </xdr:cNvSpPr>
      </xdr:nvSpPr>
      <xdr:spPr>
        <a:xfrm>
          <a:off x="1676400" y="1929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666750</xdr:colOff>
      <xdr:row>87</xdr:row>
      <xdr:rowOff>0</xdr:rowOff>
    </xdr:from>
    <xdr:ext cx="180975" cy="266700"/>
    <xdr:sp fLocksText="0">
      <xdr:nvSpPr>
        <xdr:cNvPr id="2" name="CaixaDeTexto 3"/>
        <xdr:cNvSpPr txBox="1">
          <a:spLocks noChangeArrowheads="1"/>
        </xdr:cNvSpPr>
      </xdr:nvSpPr>
      <xdr:spPr>
        <a:xfrm>
          <a:off x="1676400" y="1929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Zeros="0" tabSelected="1" view="pageBreakPreview" zoomScaleSheetLayoutView="100" workbookViewId="0" topLeftCell="A1">
      <selection activeCell="B34" sqref="B34"/>
    </sheetView>
  </sheetViews>
  <sheetFormatPr defaultColWidth="11.421875" defaultRowHeight="12.75"/>
  <cols>
    <col min="1" max="1" width="5.140625" style="2" customWidth="1"/>
    <col min="2" max="2" width="49.00390625" style="3" customWidth="1"/>
    <col min="3" max="14" width="9.57421875" style="4" customWidth="1"/>
    <col min="15" max="15" width="17.140625" style="78" customWidth="1"/>
    <col min="16" max="16384" width="11.421875" style="3" customWidth="1"/>
  </cols>
  <sheetData>
    <row r="1" spans="1:15" s="59" customFormat="1" ht="23.25" customHeight="1">
      <c r="A1" s="81"/>
      <c r="B1" s="82" t="s">
        <v>22</v>
      </c>
      <c r="C1" s="319" t="s">
        <v>13</v>
      </c>
      <c r="D1" s="320"/>
      <c r="E1" s="320"/>
      <c r="F1" s="321"/>
      <c r="G1" s="319" t="s">
        <v>14</v>
      </c>
      <c r="H1" s="320"/>
      <c r="I1" s="320"/>
      <c r="J1" s="321"/>
      <c r="K1" s="322" t="s">
        <v>36</v>
      </c>
      <c r="L1" s="320"/>
      <c r="M1" s="320"/>
      <c r="N1" s="321"/>
      <c r="O1" s="105" t="s">
        <v>11</v>
      </c>
    </row>
    <row r="2" spans="1:15" s="59" customFormat="1" ht="12.75" customHeight="1">
      <c r="A2" s="303"/>
      <c r="B2" s="112"/>
      <c r="C2" s="80"/>
      <c r="D2" s="79"/>
      <c r="E2" s="80"/>
      <c r="F2" s="80"/>
      <c r="G2" s="80"/>
      <c r="H2" s="79"/>
      <c r="I2" s="80"/>
      <c r="J2" s="80"/>
      <c r="K2" s="80"/>
      <c r="L2" s="79"/>
      <c r="M2" s="80"/>
      <c r="N2" s="80"/>
      <c r="O2" s="108"/>
    </row>
    <row r="3" spans="1:15" ht="12.75">
      <c r="A3" s="304">
        <v>1</v>
      </c>
      <c r="B3" s="104" t="s">
        <v>156</v>
      </c>
      <c r="C3" s="288">
        <f>O3-N3</f>
        <v>3359.08</v>
      </c>
      <c r="D3" s="152"/>
      <c r="E3" s="152"/>
      <c r="F3" s="151"/>
      <c r="G3" s="106"/>
      <c r="H3" s="152"/>
      <c r="I3" s="152"/>
      <c r="J3" s="151"/>
      <c r="K3" s="106"/>
      <c r="L3" s="152"/>
      <c r="M3" s="152"/>
      <c r="N3" s="294">
        <v>500</v>
      </c>
      <c r="O3" s="109">
        <f>MUSEU!J8</f>
        <v>3859.08</v>
      </c>
    </row>
    <row r="4" spans="1:15" ht="12.75">
      <c r="A4" s="305"/>
      <c r="B4" s="61"/>
      <c r="C4" s="62"/>
      <c r="D4" s="63"/>
      <c r="E4" s="63"/>
      <c r="F4" s="64"/>
      <c r="G4" s="62"/>
      <c r="H4" s="63"/>
      <c r="I4" s="63"/>
      <c r="J4" s="64"/>
      <c r="K4" s="62"/>
      <c r="L4" s="63"/>
      <c r="M4" s="63"/>
      <c r="N4" s="64"/>
      <c r="O4" s="110"/>
    </row>
    <row r="5" spans="1:15" s="1" customFormat="1" ht="12.75" customHeight="1">
      <c r="A5" s="304">
        <v>2</v>
      </c>
      <c r="B5" s="107" t="s">
        <v>195</v>
      </c>
      <c r="C5" s="288">
        <f>O5/12</f>
        <v>2500</v>
      </c>
      <c r="D5" s="289">
        <f>O5/12</f>
        <v>2500</v>
      </c>
      <c r="E5" s="289">
        <f>O5/12</f>
        <v>2500</v>
      </c>
      <c r="F5" s="290">
        <f>O5/12</f>
        <v>2500</v>
      </c>
      <c r="G5" s="288">
        <f>O5/12</f>
        <v>2500</v>
      </c>
      <c r="H5" s="289">
        <f>O5/12</f>
        <v>2500</v>
      </c>
      <c r="I5" s="289">
        <f>O5/12</f>
        <v>2500</v>
      </c>
      <c r="J5" s="290">
        <f>O5/12</f>
        <v>2500</v>
      </c>
      <c r="K5" s="288">
        <f>O5/12</f>
        <v>2500</v>
      </c>
      <c r="L5" s="289">
        <f>O5/12</f>
        <v>2500</v>
      </c>
      <c r="M5" s="289">
        <f>O5/12</f>
        <v>2500</v>
      </c>
      <c r="N5" s="290">
        <f>O5/12</f>
        <v>2500</v>
      </c>
      <c r="O5" s="332">
        <f>MUSEU!J12</f>
        <v>30000</v>
      </c>
    </row>
    <row r="6" spans="1:15" s="1" customFormat="1" ht="12.75" customHeight="1">
      <c r="A6" s="304"/>
      <c r="B6" s="6"/>
      <c r="C6" s="69"/>
      <c r="D6" s="70"/>
      <c r="E6" s="70"/>
      <c r="F6" s="71"/>
      <c r="G6" s="69"/>
      <c r="H6" s="70"/>
      <c r="I6" s="70"/>
      <c r="J6" s="71"/>
      <c r="K6" s="69"/>
      <c r="L6" s="70"/>
      <c r="M6" s="70"/>
      <c r="N6" s="71"/>
      <c r="O6" s="333"/>
    </row>
    <row r="7" spans="1:15" s="1" customFormat="1" ht="12.75" customHeight="1">
      <c r="A7" s="304">
        <v>3</v>
      </c>
      <c r="B7" s="107" t="s">
        <v>145</v>
      </c>
      <c r="C7" s="285">
        <f>O7/8</f>
        <v>5255.215</v>
      </c>
      <c r="D7" s="286">
        <f>O7/8</f>
        <v>5255.215</v>
      </c>
      <c r="E7" s="286">
        <f>O7/8</f>
        <v>5255.215</v>
      </c>
      <c r="F7" s="287">
        <f>O7/8</f>
        <v>5255.215</v>
      </c>
      <c r="G7" s="285">
        <f>O7/8</f>
        <v>5255.215</v>
      </c>
      <c r="H7" s="286">
        <f>O7/8</f>
        <v>5255.215</v>
      </c>
      <c r="I7" s="286">
        <f>O7/8</f>
        <v>5255.215</v>
      </c>
      <c r="J7" s="287">
        <f>O7/8</f>
        <v>5255.215</v>
      </c>
      <c r="K7" s="65"/>
      <c r="L7" s="7"/>
      <c r="M7" s="7"/>
      <c r="N7" s="9"/>
      <c r="O7" s="109">
        <f>MUSEU!J27</f>
        <v>42041.72</v>
      </c>
    </row>
    <row r="8" spans="1:15" s="1" customFormat="1" ht="12.75" customHeight="1">
      <c r="A8" s="304"/>
      <c r="B8" s="6"/>
      <c r="C8" s="65"/>
      <c r="D8" s="7"/>
      <c r="E8" s="7"/>
      <c r="F8" s="9"/>
      <c r="G8" s="65"/>
      <c r="H8" s="7"/>
      <c r="I8" s="7"/>
      <c r="J8" s="9"/>
      <c r="K8" s="65"/>
      <c r="L8" s="7"/>
      <c r="M8" s="7"/>
      <c r="N8" s="9"/>
      <c r="O8" s="109"/>
    </row>
    <row r="9" spans="1:15" s="1" customFormat="1" ht="12.75" customHeight="1">
      <c r="A9" s="306">
        <v>4</v>
      </c>
      <c r="B9" s="327" t="s">
        <v>146</v>
      </c>
      <c r="C9" s="66"/>
      <c r="D9" s="67"/>
      <c r="E9" s="298"/>
      <c r="F9" s="301"/>
      <c r="G9" s="302"/>
      <c r="H9" s="298"/>
      <c r="I9" s="298"/>
      <c r="J9" s="301"/>
      <c r="K9" s="66"/>
      <c r="L9" s="67"/>
      <c r="M9" s="67"/>
      <c r="N9" s="60"/>
      <c r="O9" s="299">
        <v>27084.46</v>
      </c>
    </row>
    <row r="10" spans="1:15" s="1" customFormat="1" ht="12.75" customHeight="1">
      <c r="A10" s="307" t="s">
        <v>80</v>
      </c>
      <c r="B10" s="328" t="s">
        <v>147</v>
      </c>
      <c r="C10" s="65"/>
      <c r="D10" s="7"/>
      <c r="E10" s="286">
        <f>O9/6</f>
        <v>4514.076666666667</v>
      </c>
      <c r="F10" s="287">
        <f>O9/6</f>
        <v>4514.076666666667</v>
      </c>
      <c r="G10" s="285">
        <f>O9/6</f>
        <v>4514.076666666667</v>
      </c>
      <c r="H10" s="286">
        <f>O9/6</f>
        <v>4514.076666666667</v>
      </c>
      <c r="I10" s="286">
        <f>O9/6</f>
        <v>4514.076666666667</v>
      </c>
      <c r="J10" s="287">
        <f>O9/6</f>
        <v>4514.076666666667</v>
      </c>
      <c r="K10" s="65"/>
      <c r="L10" s="7"/>
      <c r="M10" s="325"/>
      <c r="N10" s="9"/>
      <c r="O10" s="326"/>
    </row>
    <row r="11" spans="1:15" s="1" customFormat="1" ht="12.75" customHeight="1">
      <c r="A11" s="307" t="s">
        <v>87</v>
      </c>
      <c r="B11" s="328" t="s">
        <v>148</v>
      </c>
      <c r="C11" s="65"/>
      <c r="D11" s="7"/>
      <c r="E11" s="286">
        <f>O11/6</f>
        <v>7159.2</v>
      </c>
      <c r="F11" s="287">
        <f>O11/6</f>
        <v>7159.2</v>
      </c>
      <c r="G11" s="285">
        <f>O11/6</f>
        <v>7159.2</v>
      </c>
      <c r="H11" s="286">
        <f>O11/6</f>
        <v>7159.2</v>
      </c>
      <c r="I11" s="286">
        <f>O11/6</f>
        <v>7159.2</v>
      </c>
      <c r="J11" s="287">
        <f>O11/6</f>
        <v>7159.2</v>
      </c>
      <c r="K11" s="65"/>
      <c r="L11" s="7"/>
      <c r="M11" s="7"/>
      <c r="N11" s="9"/>
      <c r="O11" s="326">
        <v>42955.2</v>
      </c>
    </row>
    <row r="12" spans="1:15" s="1" customFormat="1" ht="12.75" customHeight="1">
      <c r="A12" s="305"/>
      <c r="B12" s="329"/>
      <c r="C12" s="69"/>
      <c r="D12" s="70"/>
      <c r="E12" s="70"/>
      <c r="F12" s="71"/>
      <c r="G12" s="69"/>
      <c r="H12" s="70"/>
      <c r="I12" s="70"/>
      <c r="J12" s="71"/>
      <c r="K12" s="69"/>
      <c r="L12" s="70"/>
      <c r="M12" s="70"/>
      <c r="N12" s="71"/>
      <c r="O12" s="300"/>
    </row>
    <row r="13" spans="1:15" s="1" customFormat="1" ht="12.75" customHeight="1">
      <c r="A13" s="304">
        <v>5</v>
      </c>
      <c r="B13" s="104" t="s">
        <v>149</v>
      </c>
      <c r="C13" s="65"/>
      <c r="D13" s="7"/>
      <c r="E13" s="7"/>
      <c r="F13" s="9"/>
      <c r="G13" s="285">
        <f>O13/2</f>
        <v>1499.54</v>
      </c>
      <c r="H13" s="287">
        <f>O13/2</f>
        <v>1499.54</v>
      </c>
      <c r="J13" s="296"/>
      <c r="K13" s="65"/>
      <c r="L13" s="7"/>
      <c r="M13" s="7"/>
      <c r="N13" s="9"/>
      <c r="O13" s="109">
        <f>MUSEU!J56</f>
        <v>2999.08</v>
      </c>
    </row>
    <row r="14" spans="1:15" s="1" customFormat="1" ht="12.75" customHeight="1">
      <c r="A14" s="305"/>
      <c r="B14" s="68"/>
      <c r="C14" s="69"/>
      <c r="D14" s="70"/>
      <c r="E14" s="70"/>
      <c r="F14" s="71"/>
      <c r="G14" s="69"/>
      <c r="H14" s="70"/>
      <c r="I14" s="70"/>
      <c r="J14" s="71"/>
      <c r="K14" s="69"/>
      <c r="L14" s="70"/>
      <c r="M14" s="70"/>
      <c r="N14" s="71"/>
      <c r="O14" s="110"/>
    </row>
    <row r="15" spans="1:15" s="1" customFormat="1" ht="12.75" customHeight="1">
      <c r="A15" s="308">
        <v>6</v>
      </c>
      <c r="B15" s="107" t="s">
        <v>150</v>
      </c>
      <c r="C15" s="66"/>
      <c r="D15" s="67"/>
      <c r="E15" s="67"/>
      <c r="F15" s="60"/>
      <c r="G15" s="288">
        <f>O15/4</f>
        <v>1460.6275</v>
      </c>
      <c r="H15" s="289">
        <f>O15/4</f>
        <v>1460.6275</v>
      </c>
      <c r="I15" s="289">
        <f>O15/4</f>
        <v>1460.6275</v>
      </c>
      <c r="J15" s="290">
        <f>O15/4</f>
        <v>1460.6275</v>
      </c>
      <c r="K15" s="66"/>
      <c r="L15" s="67"/>
      <c r="M15" s="67"/>
      <c r="N15" s="60"/>
      <c r="O15" s="111">
        <f>MUSEU!J62</f>
        <v>5842.51</v>
      </c>
    </row>
    <row r="16" spans="1:15" s="1" customFormat="1" ht="12.75" customHeight="1">
      <c r="A16" s="305"/>
      <c r="B16" s="68"/>
      <c r="C16" s="69"/>
      <c r="D16" s="70"/>
      <c r="E16" s="70"/>
      <c r="F16" s="71"/>
      <c r="G16" s="69"/>
      <c r="H16" s="70"/>
      <c r="I16" s="70"/>
      <c r="J16" s="71"/>
      <c r="K16" s="69"/>
      <c r="L16" s="70"/>
      <c r="M16" s="70"/>
      <c r="N16" s="71"/>
      <c r="O16" s="110"/>
    </row>
    <row r="17" spans="1:15" s="1" customFormat="1" ht="12.75" customHeight="1">
      <c r="A17" s="304">
        <v>7</v>
      </c>
      <c r="B17" s="104" t="s">
        <v>151</v>
      </c>
      <c r="C17" s="65"/>
      <c r="D17" s="7"/>
      <c r="E17" s="7"/>
      <c r="F17" s="9"/>
      <c r="G17" s="65"/>
      <c r="H17" s="7"/>
      <c r="I17" s="7"/>
      <c r="J17" s="9"/>
      <c r="K17" s="285">
        <f>O17/4</f>
        <v>19073.485000000004</v>
      </c>
      <c r="L17" s="286">
        <f>O17/4</f>
        <v>19073.485000000004</v>
      </c>
      <c r="M17" s="286">
        <f>O17/4</f>
        <v>19073.485000000004</v>
      </c>
      <c r="N17" s="287">
        <f>O17/4</f>
        <v>19073.485000000004</v>
      </c>
      <c r="O17" s="109">
        <f>MUSEU!J75</f>
        <v>76293.94000000002</v>
      </c>
    </row>
    <row r="18" spans="1:15" s="1" customFormat="1" ht="12.75" customHeight="1">
      <c r="A18" s="304"/>
      <c r="B18" s="6"/>
      <c r="C18" s="65"/>
      <c r="D18" s="7"/>
      <c r="E18" s="7"/>
      <c r="F18" s="9"/>
      <c r="G18" s="65"/>
      <c r="H18" s="7"/>
      <c r="I18" s="7"/>
      <c r="J18" s="9"/>
      <c r="K18" s="65"/>
      <c r="L18" s="7"/>
      <c r="M18" s="7"/>
      <c r="N18" s="9"/>
      <c r="O18" s="109"/>
    </row>
    <row r="19" spans="1:15" ht="12.75">
      <c r="A19" s="308">
        <v>8</v>
      </c>
      <c r="B19" s="107" t="s">
        <v>152</v>
      </c>
      <c r="C19" s="66"/>
      <c r="D19" s="152"/>
      <c r="E19" s="152"/>
      <c r="F19" s="151"/>
      <c r="G19" s="292">
        <f>O19/4</f>
        <v>2068.4883</v>
      </c>
      <c r="H19" s="293">
        <f>O19/4</f>
        <v>2068.4883</v>
      </c>
      <c r="I19" s="293">
        <f>O19/4</f>
        <v>2068.4883</v>
      </c>
      <c r="J19" s="294">
        <f>O19/4</f>
        <v>2068.4883</v>
      </c>
      <c r="K19" s="106"/>
      <c r="L19" s="152"/>
      <c r="M19" s="152"/>
      <c r="N19" s="151"/>
      <c r="O19" s="111">
        <f>MUSEU!J86</f>
        <v>8273.9532</v>
      </c>
    </row>
    <row r="20" spans="1:15" ht="12.75">
      <c r="A20" s="305"/>
      <c r="B20" s="61"/>
      <c r="C20" s="62"/>
      <c r="D20" s="63"/>
      <c r="E20" s="63"/>
      <c r="F20" s="64"/>
      <c r="G20" s="62"/>
      <c r="H20" s="63"/>
      <c r="I20" s="63"/>
      <c r="J20" s="64"/>
      <c r="K20" s="62"/>
      <c r="L20" s="63"/>
      <c r="M20" s="63"/>
      <c r="N20" s="64"/>
      <c r="O20" s="110"/>
    </row>
    <row r="21" spans="1:15" s="1" customFormat="1" ht="12.75" customHeight="1">
      <c r="A21" s="308"/>
      <c r="B21" s="107"/>
      <c r="C21" s="65"/>
      <c r="D21" s="7"/>
      <c r="E21" s="7"/>
      <c r="F21" s="9"/>
      <c r="G21" s="65"/>
      <c r="H21" s="7"/>
      <c r="I21" s="7"/>
      <c r="J21" s="9"/>
      <c r="K21" s="65"/>
      <c r="L21" s="7"/>
      <c r="M21" s="7"/>
      <c r="N21" s="9"/>
      <c r="O21" s="109"/>
    </row>
    <row r="22" spans="1:15" s="1" customFormat="1" ht="12.75" customHeight="1">
      <c r="A22" s="305"/>
      <c r="B22" s="68"/>
      <c r="C22" s="65"/>
      <c r="D22" s="7"/>
      <c r="E22" s="7"/>
      <c r="F22" s="9"/>
      <c r="G22" s="65"/>
      <c r="H22" s="7"/>
      <c r="I22" s="7"/>
      <c r="J22" s="9"/>
      <c r="K22" s="65"/>
      <c r="L22" s="7"/>
      <c r="M22" s="7"/>
      <c r="N22" s="9"/>
      <c r="O22" s="109"/>
    </row>
    <row r="23" spans="1:15" s="1" customFormat="1" ht="12.75" customHeight="1">
      <c r="A23" s="8"/>
      <c r="B23" s="297" t="s">
        <v>37</v>
      </c>
      <c r="C23" s="323">
        <f>SUM(C3:F22)</f>
        <v>57726.49333333333</v>
      </c>
      <c r="D23" s="324"/>
      <c r="E23" s="324"/>
      <c r="F23" s="324"/>
      <c r="G23" s="323">
        <f>SUM(G3:J22)</f>
        <v>94829.50986666665</v>
      </c>
      <c r="H23" s="324"/>
      <c r="I23" s="324"/>
      <c r="J23" s="324"/>
      <c r="K23" s="323">
        <f>SUM(K3:N22)</f>
        <v>86793.94000000002</v>
      </c>
      <c r="L23" s="324"/>
      <c r="M23" s="324"/>
      <c r="N23" s="324"/>
      <c r="O23" s="284"/>
    </row>
    <row r="24" spans="1:15" ht="15.75">
      <c r="A24" s="8"/>
      <c r="B24" s="11"/>
      <c r="C24" s="295"/>
      <c r="D24" s="12"/>
      <c r="E24" s="12"/>
      <c r="F24" s="12"/>
      <c r="G24" s="13"/>
      <c r="H24" s="13"/>
      <c r="I24" s="12"/>
      <c r="J24" s="12"/>
      <c r="K24" s="315" t="s">
        <v>11</v>
      </c>
      <c r="L24" s="316"/>
      <c r="M24" s="316"/>
      <c r="N24" s="316"/>
      <c r="O24" s="72">
        <f>SUM(O3:O22)</f>
        <v>239349.94320000004</v>
      </c>
    </row>
    <row r="25" spans="1:15" ht="15">
      <c r="A25" s="8"/>
      <c r="B25" s="14"/>
      <c r="C25" s="10"/>
      <c r="D25" s="10"/>
      <c r="E25" s="10"/>
      <c r="F25" s="10"/>
      <c r="G25" s="10"/>
      <c r="H25" s="10"/>
      <c r="I25" s="10"/>
      <c r="J25" s="10"/>
      <c r="K25" s="315" t="s">
        <v>23</v>
      </c>
      <c r="L25" s="316"/>
      <c r="M25" s="316"/>
      <c r="N25" s="316"/>
      <c r="O25" s="73">
        <f>O24*0.3</f>
        <v>71804.98296000001</v>
      </c>
    </row>
    <row r="26" spans="1:15" ht="18.75" thickBot="1">
      <c r="A26" s="74"/>
      <c r="B26" s="75"/>
      <c r="C26" s="76"/>
      <c r="D26" s="76"/>
      <c r="E26" s="76"/>
      <c r="F26" s="76"/>
      <c r="G26" s="76"/>
      <c r="H26" s="76"/>
      <c r="I26" s="76"/>
      <c r="J26" s="76"/>
      <c r="K26" s="317" t="s">
        <v>24</v>
      </c>
      <c r="L26" s="318"/>
      <c r="M26" s="318"/>
      <c r="N26" s="318"/>
      <c r="O26" s="77">
        <f>SUM(O24:O25)</f>
        <v>311154.92616000003</v>
      </c>
    </row>
    <row r="28" ht="12.75">
      <c r="D28" s="5" t="s">
        <v>15</v>
      </c>
    </row>
  </sheetData>
  <sheetProtection/>
  <mergeCells count="9">
    <mergeCell ref="K24:N24"/>
    <mergeCell ref="K25:N25"/>
    <mergeCell ref="K26:N26"/>
    <mergeCell ref="C1:F1"/>
    <mergeCell ref="G1:J1"/>
    <mergeCell ref="K1:N1"/>
    <mergeCell ref="C23:F23"/>
    <mergeCell ref="G23:J23"/>
    <mergeCell ref="K23:N23"/>
  </mergeCells>
  <printOptions gridLines="1" horizontalCentered="1"/>
  <pageMargins left="0.39" right="0.48" top="1.2598425196850394" bottom="0.3937007874015748" header="0.5118110236220472" footer="0.11811023622047245"/>
  <pageSetup horizontalDpi="300" verticalDpi="300" orientation="landscape" paperSize="9" scale="75" r:id="rId1"/>
  <headerFooter alignWithMargins="0">
    <oddHeader>&amp;LSECRETARIA DO MEIO AMBIENTE
FUNDAÇÃO FLORESTAL&amp;CFLORESTA ESTADUAL EDMUNDO NAVARRO DE ANDRADE
REFORMA DO MUSEU&amp;R&amp;"Arial,Negrito"CRONOGRAMA FÍSICO FINANCEIRO
RELAÇÃO DE SERVIÇOS&amp;"Arial,Normal"
data base: CPOS 164 Dez/2014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showZeros="0" view="pageBreakPreview" zoomScale="90" zoomScaleNormal="75" zoomScaleSheetLayoutView="90" zoomScalePageLayoutView="0" workbookViewId="0" topLeftCell="A1">
      <pane ySplit="900" topLeftCell="A1" activePane="bottomLeft" state="split"/>
      <selection pane="topLeft" activeCell="F1" sqref="F1:J16384"/>
      <selection pane="bottomLeft" activeCell="I32" sqref="I32"/>
    </sheetView>
  </sheetViews>
  <sheetFormatPr defaultColWidth="11.421875" defaultRowHeight="12.75"/>
  <cols>
    <col min="1" max="1" width="5.7109375" style="32" customWidth="1"/>
    <col min="2" max="2" width="9.421875" style="30" customWidth="1"/>
    <col min="3" max="3" width="10.140625" style="89" customWidth="1"/>
    <col min="4" max="4" width="57.8515625" style="31" customWidth="1"/>
    <col min="5" max="5" width="5.421875" style="33" customWidth="1"/>
    <col min="6" max="6" width="8.7109375" style="34" customWidth="1"/>
    <col min="7" max="7" width="10.140625" style="34" customWidth="1"/>
    <col min="8" max="8" width="8.00390625" style="34" customWidth="1"/>
    <col min="9" max="9" width="9.8515625" style="34" customWidth="1"/>
    <col min="10" max="10" width="16.00390625" style="38" customWidth="1"/>
    <col min="11" max="11" width="19.421875" style="21" customWidth="1"/>
    <col min="12" max="16384" width="11.421875" style="21" customWidth="1"/>
  </cols>
  <sheetData>
    <row r="1" spans="1:11" s="15" customFormat="1" ht="26.25" thickBot="1">
      <c r="A1" s="98" t="s">
        <v>0</v>
      </c>
      <c r="B1" s="99" t="s">
        <v>1</v>
      </c>
      <c r="C1" s="100" t="s">
        <v>32</v>
      </c>
      <c r="D1" s="99" t="s">
        <v>2</v>
      </c>
      <c r="E1" s="101" t="s">
        <v>12</v>
      </c>
      <c r="F1" s="102" t="s">
        <v>3</v>
      </c>
      <c r="G1" s="99" t="s">
        <v>4</v>
      </c>
      <c r="H1" s="99" t="s">
        <v>5</v>
      </c>
      <c r="I1" s="102" t="s">
        <v>10</v>
      </c>
      <c r="J1" s="103" t="s">
        <v>11</v>
      </c>
      <c r="K1" s="15" t="s">
        <v>6</v>
      </c>
    </row>
    <row r="2" spans="1:10" ht="12.75">
      <c r="A2" s="41"/>
      <c r="B2" s="16"/>
      <c r="C2" s="90"/>
      <c r="D2" s="17"/>
      <c r="E2" s="18"/>
      <c r="F2" s="124"/>
      <c r="G2" s="20"/>
      <c r="H2" s="20"/>
      <c r="I2" s="20"/>
      <c r="J2" s="42"/>
    </row>
    <row r="3" spans="1:10" s="137" customFormat="1" ht="15.75">
      <c r="A3" s="138">
        <v>1</v>
      </c>
      <c r="B3" s="134"/>
      <c r="C3" s="133"/>
      <c r="D3" s="129" t="s">
        <v>29</v>
      </c>
      <c r="E3" s="134"/>
      <c r="F3" s="131"/>
      <c r="G3" s="136"/>
      <c r="H3" s="136"/>
      <c r="I3" s="136"/>
      <c r="J3" s="135"/>
    </row>
    <row r="4" spans="1:10" s="83" customFormat="1" ht="12.75">
      <c r="A4" s="49"/>
      <c r="B4" s="84"/>
      <c r="C4" s="91"/>
      <c r="D4" s="58"/>
      <c r="E4" s="40"/>
      <c r="F4" s="119"/>
      <c r="G4" s="85"/>
      <c r="H4" s="85"/>
      <c r="I4" s="85"/>
      <c r="J4" s="86"/>
    </row>
    <row r="5" spans="1:10" s="88" customFormat="1" ht="12.75">
      <c r="A5" s="87"/>
      <c r="B5" s="84" t="s">
        <v>18</v>
      </c>
      <c r="C5" s="91" t="s">
        <v>28</v>
      </c>
      <c r="D5" s="58" t="s">
        <v>25</v>
      </c>
      <c r="E5" s="40" t="s">
        <v>7</v>
      </c>
      <c r="F5" s="119">
        <v>1</v>
      </c>
      <c r="G5" s="85"/>
      <c r="H5" s="85"/>
      <c r="I5" s="85">
        <v>1000</v>
      </c>
      <c r="J5" s="86">
        <v>1000</v>
      </c>
    </row>
    <row r="6" spans="1:10" s="88" customFormat="1" ht="12.75">
      <c r="A6" s="87"/>
      <c r="B6" s="84" t="s">
        <v>19</v>
      </c>
      <c r="C6" s="91" t="s">
        <v>28</v>
      </c>
      <c r="D6" s="58" t="s">
        <v>26</v>
      </c>
      <c r="E6" s="40" t="s">
        <v>7</v>
      </c>
      <c r="F6" s="119">
        <v>1</v>
      </c>
      <c r="G6" s="85"/>
      <c r="H6" s="85"/>
      <c r="I6" s="85">
        <v>500</v>
      </c>
      <c r="J6" s="86">
        <v>500</v>
      </c>
    </row>
    <row r="7" spans="1:10" ht="12.75">
      <c r="A7" s="43"/>
      <c r="B7" s="16" t="s">
        <v>153</v>
      </c>
      <c r="C7" s="309" t="s">
        <v>154</v>
      </c>
      <c r="D7" s="309" t="s">
        <v>155</v>
      </c>
      <c r="E7" s="310" t="s">
        <v>17</v>
      </c>
      <c r="F7" s="281">
        <v>6</v>
      </c>
      <c r="G7" s="311">
        <v>339.94</v>
      </c>
      <c r="H7" s="311">
        <v>53.24</v>
      </c>
      <c r="I7" s="311">
        <v>393.18</v>
      </c>
      <c r="J7" s="330">
        <f>I7*F7</f>
        <v>2359.08</v>
      </c>
    </row>
    <row r="8" spans="1:10" ht="12.75">
      <c r="A8" s="43"/>
      <c r="B8" s="16"/>
      <c r="C8" s="312"/>
      <c r="D8" s="312"/>
      <c r="E8" s="313"/>
      <c r="F8" s="314"/>
      <c r="G8" s="314"/>
      <c r="H8" s="314"/>
      <c r="I8" s="283" t="s">
        <v>144</v>
      </c>
      <c r="J8" s="282">
        <f>SUM(J5:J7)</f>
        <v>3859.08</v>
      </c>
    </row>
    <row r="9" spans="1:10" s="137" customFormat="1" ht="15.75">
      <c r="A9" s="138">
        <v>2</v>
      </c>
      <c r="B9" s="134"/>
      <c r="C9" s="133"/>
      <c r="D9" s="129" t="s">
        <v>158</v>
      </c>
      <c r="E9" s="134"/>
      <c r="F9" s="131"/>
      <c r="G9" s="136"/>
      <c r="H9" s="136"/>
      <c r="I9" s="136"/>
      <c r="J9" s="135"/>
    </row>
    <row r="10" spans="1:10" s="83" customFormat="1" ht="12.75">
      <c r="A10" s="49"/>
      <c r="B10" s="84"/>
      <c r="C10" s="91"/>
      <c r="D10" s="58"/>
      <c r="E10" s="40"/>
      <c r="F10" s="119"/>
      <c r="G10" s="85"/>
      <c r="H10" s="85"/>
      <c r="I10" s="85"/>
      <c r="J10" s="86"/>
    </row>
    <row r="11" spans="1:10" s="88" customFormat="1" ht="12.75">
      <c r="A11" s="87"/>
      <c r="B11" s="16" t="s">
        <v>9</v>
      </c>
      <c r="C11" s="91" t="s">
        <v>28</v>
      </c>
      <c r="D11" s="58" t="s">
        <v>157</v>
      </c>
      <c r="E11" s="40" t="s">
        <v>7</v>
      </c>
      <c r="F11" s="119">
        <v>1</v>
      </c>
      <c r="G11" s="85"/>
      <c r="H11" s="85"/>
      <c r="I11" s="85">
        <v>30000</v>
      </c>
      <c r="J11" s="330">
        <f>I11*F11</f>
        <v>30000</v>
      </c>
    </row>
    <row r="12" spans="1:10" ht="12.75">
      <c r="A12" s="43"/>
      <c r="B12" s="16"/>
      <c r="C12" s="312"/>
      <c r="D12" s="312"/>
      <c r="E12" s="313"/>
      <c r="F12" s="314"/>
      <c r="G12" s="314"/>
      <c r="H12" s="314"/>
      <c r="I12" s="283" t="s">
        <v>144</v>
      </c>
      <c r="J12" s="282">
        <f>SUM(J11:J11)</f>
        <v>30000</v>
      </c>
    </row>
    <row r="13" spans="1:10" s="148" customFormat="1" ht="31.5">
      <c r="A13" s="139">
        <v>3</v>
      </c>
      <c r="B13" s="140"/>
      <c r="C13" s="141"/>
      <c r="D13" s="142" t="s">
        <v>38</v>
      </c>
      <c r="E13" s="143"/>
      <c r="F13" s="144"/>
      <c r="G13" s="145"/>
      <c r="H13" s="145"/>
      <c r="I13" s="146"/>
      <c r="J13" s="147"/>
    </row>
    <row r="14" spans="1:10" ht="12.75">
      <c r="A14" s="44"/>
      <c r="B14" s="25"/>
      <c r="C14" s="90"/>
      <c r="D14" s="23"/>
      <c r="E14" s="24"/>
      <c r="F14" s="124"/>
      <c r="G14" s="19"/>
      <c r="H14" s="19"/>
      <c r="I14" s="22">
        <f>SUM(H14,G14)</f>
        <v>0</v>
      </c>
      <c r="J14" s="42">
        <f>I14*F14</f>
        <v>0</v>
      </c>
    </row>
    <row r="15" spans="1:10" s="29" customFormat="1" ht="12.75">
      <c r="A15" s="158"/>
      <c r="B15" s="26" t="s">
        <v>59</v>
      </c>
      <c r="C15" s="127" t="s">
        <v>39</v>
      </c>
      <c r="D15" s="132" t="s">
        <v>41</v>
      </c>
      <c r="E15" s="127" t="s">
        <v>17</v>
      </c>
      <c r="F15" s="130">
        <v>260</v>
      </c>
      <c r="G15" s="128">
        <v>0</v>
      </c>
      <c r="H15" s="128">
        <v>9.26</v>
      </c>
      <c r="I15" s="114">
        <f>SUM(H15,G15)</f>
        <v>9.26</v>
      </c>
      <c r="J15" s="115">
        <f>I15*F15</f>
        <v>2407.6</v>
      </c>
    </row>
    <row r="16" spans="1:10" s="29" customFormat="1" ht="12.75">
      <c r="A16" s="45"/>
      <c r="B16" s="26" t="s">
        <v>60</v>
      </c>
      <c r="C16" s="159" t="s">
        <v>40</v>
      </c>
      <c r="D16" s="160" t="s">
        <v>42</v>
      </c>
      <c r="E16" s="159" t="s">
        <v>17</v>
      </c>
      <c r="F16" s="184">
        <v>60</v>
      </c>
      <c r="G16" s="183">
        <v>0</v>
      </c>
      <c r="H16" s="183">
        <v>28.8</v>
      </c>
      <c r="I16" s="114">
        <f>SUM(H16,G16)</f>
        <v>28.8</v>
      </c>
      <c r="J16" s="115">
        <f>I16*F16</f>
        <v>1728</v>
      </c>
    </row>
    <row r="17" spans="1:10" s="29" customFormat="1" ht="12.75">
      <c r="A17" s="158"/>
      <c r="B17" s="26" t="s">
        <v>159</v>
      </c>
      <c r="C17" s="127" t="s">
        <v>43</v>
      </c>
      <c r="D17" s="132" t="s">
        <v>44</v>
      </c>
      <c r="E17" s="127" t="s">
        <v>8</v>
      </c>
      <c r="F17" s="130">
        <v>60</v>
      </c>
      <c r="G17" s="128">
        <v>0</v>
      </c>
      <c r="H17" s="128">
        <v>3.47</v>
      </c>
      <c r="I17" s="114">
        <f aca="true" t="shared" si="0" ref="I17:I28">SUM(H17,G17)</f>
        <v>3.47</v>
      </c>
      <c r="J17" s="115">
        <f aca="true" t="shared" si="1" ref="J17:J28">I17*F17</f>
        <v>208.20000000000002</v>
      </c>
    </row>
    <row r="18" spans="1:10" s="29" customFormat="1" ht="12.75">
      <c r="A18" s="158"/>
      <c r="B18" s="26" t="s">
        <v>160</v>
      </c>
      <c r="C18" s="161" t="s">
        <v>45</v>
      </c>
      <c r="D18" s="162" t="s">
        <v>46</v>
      </c>
      <c r="E18" s="161" t="s">
        <v>8</v>
      </c>
      <c r="F18" s="184">
        <v>20</v>
      </c>
      <c r="G18" s="183">
        <v>1.21</v>
      </c>
      <c r="H18" s="183">
        <v>10.57</v>
      </c>
      <c r="I18" s="114">
        <f t="shared" si="0"/>
        <v>11.780000000000001</v>
      </c>
      <c r="J18" s="115">
        <f t="shared" si="1"/>
        <v>235.60000000000002</v>
      </c>
    </row>
    <row r="19" spans="1:10" s="29" customFormat="1" ht="12.75">
      <c r="A19" s="158"/>
      <c r="B19" s="26" t="s">
        <v>161</v>
      </c>
      <c r="C19" s="163" t="s">
        <v>47</v>
      </c>
      <c r="D19" s="164" t="s">
        <v>48</v>
      </c>
      <c r="E19" s="163" t="s">
        <v>17</v>
      </c>
      <c r="F19" s="184">
        <v>200</v>
      </c>
      <c r="G19" s="183">
        <v>26.56</v>
      </c>
      <c r="H19" s="183">
        <v>18.64</v>
      </c>
      <c r="I19" s="114">
        <f t="shared" si="0"/>
        <v>45.2</v>
      </c>
      <c r="J19" s="115">
        <f t="shared" si="1"/>
        <v>9040</v>
      </c>
    </row>
    <row r="20" spans="1:10" s="29" customFormat="1" ht="25.5">
      <c r="A20" s="158"/>
      <c r="B20" s="26" t="s">
        <v>162</v>
      </c>
      <c r="C20" s="165" t="s">
        <v>49</v>
      </c>
      <c r="D20" s="166" t="s">
        <v>50</v>
      </c>
      <c r="E20" s="165" t="s">
        <v>8</v>
      </c>
      <c r="F20" s="184">
        <v>40</v>
      </c>
      <c r="G20" s="183">
        <v>6.19</v>
      </c>
      <c r="H20" s="183">
        <v>10.27</v>
      </c>
      <c r="I20" s="114">
        <f t="shared" si="0"/>
        <v>16.46</v>
      </c>
      <c r="J20" s="115">
        <f t="shared" si="1"/>
        <v>658.4000000000001</v>
      </c>
    </row>
    <row r="21" spans="1:10" s="29" customFormat="1" ht="25.5">
      <c r="A21" s="158"/>
      <c r="B21" s="26" t="s">
        <v>163</v>
      </c>
      <c r="C21" s="127" t="s">
        <v>28</v>
      </c>
      <c r="D21" s="166" t="s">
        <v>51</v>
      </c>
      <c r="E21" s="127" t="s">
        <v>8</v>
      </c>
      <c r="F21" s="130">
        <v>960</v>
      </c>
      <c r="G21" s="128">
        <v>2.18</v>
      </c>
      <c r="H21" s="128"/>
      <c r="I21" s="114">
        <f t="shared" si="0"/>
        <v>2.18</v>
      </c>
      <c r="J21" s="115">
        <f t="shared" si="1"/>
        <v>2092.8</v>
      </c>
    </row>
    <row r="22" spans="1:10" s="29" customFormat="1" ht="12.75">
      <c r="A22" s="158"/>
      <c r="B22" s="26" t="s">
        <v>164</v>
      </c>
      <c r="C22" s="167" t="s">
        <v>52</v>
      </c>
      <c r="D22" s="168" t="s">
        <v>53</v>
      </c>
      <c r="E22" s="167" t="s">
        <v>8</v>
      </c>
      <c r="F22" s="184">
        <v>188</v>
      </c>
      <c r="G22" s="183">
        <v>27.54</v>
      </c>
      <c r="H22" s="183">
        <v>41.17</v>
      </c>
      <c r="I22" s="114">
        <f t="shared" si="0"/>
        <v>68.71000000000001</v>
      </c>
      <c r="J22" s="115">
        <f t="shared" si="1"/>
        <v>12917.480000000001</v>
      </c>
    </row>
    <row r="23" spans="1:10" s="29" customFormat="1" ht="12.75">
      <c r="A23" s="158"/>
      <c r="B23" s="26" t="s">
        <v>165</v>
      </c>
      <c r="C23" s="169" t="s">
        <v>34</v>
      </c>
      <c r="D23" s="170" t="s">
        <v>54</v>
      </c>
      <c r="E23" s="169" t="s">
        <v>8</v>
      </c>
      <c r="F23" s="184">
        <v>40</v>
      </c>
      <c r="G23" s="183">
        <v>33.63</v>
      </c>
      <c r="H23" s="183">
        <v>41.17</v>
      </c>
      <c r="I23" s="114">
        <f t="shared" si="0"/>
        <v>74.80000000000001</v>
      </c>
      <c r="J23" s="115">
        <f t="shared" si="1"/>
        <v>2992.0000000000005</v>
      </c>
    </row>
    <row r="24" spans="1:10" s="29" customFormat="1" ht="12.75">
      <c r="A24" s="158"/>
      <c r="B24" s="26" t="s">
        <v>166</v>
      </c>
      <c r="C24" s="171" t="s">
        <v>30</v>
      </c>
      <c r="D24" s="172" t="s">
        <v>35</v>
      </c>
      <c r="E24" s="171" t="s">
        <v>8</v>
      </c>
      <c r="F24" s="184">
        <v>276</v>
      </c>
      <c r="G24" s="183">
        <v>9.72</v>
      </c>
      <c r="H24" s="183">
        <v>10.27</v>
      </c>
      <c r="I24" s="114">
        <f t="shared" si="0"/>
        <v>19.990000000000002</v>
      </c>
      <c r="J24" s="115">
        <f t="shared" si="1"/>
        <v>5517.240000000001</v>
      </c>
    </row>
    <row r="25" spans="1:10" s="29" customFormat="1" ht="25.5">
      <c r="A25" s="158"/>
      <c r="B25" s="26" t="s">
        <v>167</v>
      </c>
      <c r="C25" s="173" t="s">
        <v>55</v>
      </c>
      <c r="D25" s="174" t="s">
        <v>56</v>
      </c>
      <c r="E25" s="173" t="s">
        <v>8</v>
      </c>
      <c r="F25" s="130">
        <v>45</v>
      </c>
      <c r="G25" s="183">
        <v>0</v>
      </c>
      <c r="H25" s="183">
        <v>6.18</v>
      </c>
      <c r="I25" s="114">
        <f t="shared" si="0"/>
        <v>6.18</v>
      </c>
      <c r="J25" s="115">
        <f t="shared" si="1"/>
        <v>278.09999999999997</v>
      </c>
    </row>
    <row r="26" spans="1:10" s="29" customFormat="1" ht="12.75">
      <c r="A26" s="158"/>
      <c r="B26" s="26" t="s">
        <v>168</v>
      </c>
      <c r="C26" s="175" t="s">
        <v>33</v>
      </c>
      <c r="D26" s="176" t="s">
        <v>57</v>
      </c>
      <c r="E26" s="175" t="s">
        <v>17</v>
      </c>
      <c r="F26" s="130">
        <v>1130</v>
      </c>
      <c r="G26" s="183">
        <v>3.51</v>
      </c>
      <c r="H26" s="183">
        <v>0</v>
      </c>
      <c r="I26" s="114">
        <f>SUM(H26,G26)</f>
        <v>3.51</v>
      </c>
      <c r="J26" s="115">
        <f>I26*F26</f>
        <v>3966.2999999999997</v>
      </c>
    </row>
    <row r="27" spans="1:10" s="29" customFormat="1" ht="12.75">
      <c r="A27" s="158"/>
      <c r="B27" s="26"/>
      <c r="C27" s="127"/>
      <c r="D27" s="132"/>
      <c r="E27" s="127"/>
      <c r="F27" s="130"/>
      <c r="G27" s="128"/>
      <c r="H27" s="128"/>
      <c r="I27" s="283" t="s">
        <v>144</v>
      </c>
      <c r="J27" s="282">
        <f>SUM(J14:J26)</f>
        <v>42041.72</v>
      </c>
    </row>
    <row r="28" spans="1:10" s="29" customFormat="1" ht="12.75">
      <c r="A28" s="158"/>
      <c r="B28" s="26"/>
      <c r="C28" s="127"/>
      <c r="D28" s="132"/>
      <c r="E28" s="127"/>
      <c r="F28" s="130"/>
      <c r="G28" s="128"/>
      <c r="H28" s="128"/>
      <c r="I28" s="114">
        <f t="shared" si="0"/>
        <v>0</v>
      </c>
      <c r="J28" s="115">
        <f t="shared" si="1"/>
        <v>0</v>
      </c>
    </row>
    <row r="29" spans="1:10" s="148" customFormat="1" ht="15.75">
      <c r="A29" s="139">
        <v>4</v>
      </c>
      <c r="B29" s="140"/>
      <c r="C29" s="141"/>
      <c r="D29" s="142" t="s">
        <v>58</v>
      </c>
      <c r="E29" s="143"/>
      <c r="F29" s="144"/>
      <c r="G29" s="145"/>
      <c r="H29" s="145"/>
      <c r="I29" s="146"/>
      <c r="J29" s="147"/>
    </row>
    <row r="30" spans="1:10" s="148" customFormat="1" ht="15.75">
      <c r="A30" s="139"/>
      <c r="B30" s="140"/>
      <c r="C30" s="141"/>
      <c r="D30" s="142"/>
      <c r="E30" s="143"/>
      <c r="F30" s="144"/>
      <c r="G30" s="145"/>
      <c r="H30" s="145"/>
      <c r="I30" s="146"/>
      <c r="J30" s="147"/>
    </row>
    <row r="31" spans="1:10" s="29" customFormat="1" ht="12.75">
      <c r="A31" s="45"/>
      <c r="B31" s="26" t="s">
        <v>80</v>
      </c>
      <c r="C31" s="92"/>
      <c r="D31" s="95" t="s">
        <v>62</v>
      </c>
      <c r="E31" s="27"/>
      <c r="F31" s="122"/>
      <c r="G31" s="28"/>
      <c r="H31" s="28"/>
      <c r="I31" s="22"/>
      <c r="J31" s="42"/>
    </row>
    <row r="32" spans="1:10" s="29" customFormat="1" ht="25.5">
      <c r="A32" s="45"/>
      <c r="B32" s="26" t="s">
        <v>169</v>
      </c>
      <c r="C32" s="177" t="s">
        <v>63</v>
      </c>
      <c r="D32" s="178" t="s">
        <v>64</v>
      </c>
      <c r="E32" s="177" t="s">
        <v>17</v>
      </c>
      <c r="F32" s="184">
        <v>398</v>
      </c>
      <c r="G32" s="183">
        <v>0</v>
      </c>
      <c r="H32" s="183">
        <v>3.59</v>
      </c>
      <c r="I32" s="22">
        <f aca="true" t="shared" si="2" ref="I32:I39">SUM(H32,G32)</f>
        <v>3.59</v>
      </c>
      <c r="J32" s="42">
        <f aca="true" t="shared" si="3" ref="J32:J39">I32*F32</f>
        <v>1428.82</v>
      </c>
    </row>
    <row r="33" spans="1:10" s="29" customFormat="1" ht="25.5">
      <c r="A33" s="45"/>
      <c r="B33" s="26" t="s">
        <v>170</v>
      </c>
      <c r="C33" s="179" t="s">
        <v>65</v>
      </c>
      <c r="D33" s="180" t="s">
        <v>66</v>
      </c>
      <c r="E33" s="179" t="s">
        <v>16</v>
      </c>
      <c r="F33" s="184">
        <v>12</v>
      </c>
      <c r="G33" s="183">
        <v>11.16</v>
      </c>
      <c r="H33" s="183">
        <v>64.58</v>
      </c>
      <c r="I33" s="22">
        <f t="shared" si="2"/>
        <v>75.74</v>
      </c>
      <c r="J33" s="42">
        <f t="shared" si="3"/>
        <v>908.8799999999999</v>
      </c>
    </row>
    <row r="34" spans="1:10" s="29" customFormat="1" ht="38.25">
      <c r="A34" s="45"/>
      <c r="B34" s="26" t="s">
        <v>171</v>
      </c>
      <c r="C34" s="181" t="s">
        <v>67</v>
      </c>
      <c r="D34" s="182" t="s">
        <v>68</v>
      </c>
      <c r="E34" s="181" t="s">
        <v>16</v>
      </c>
      <c r="F34" s="184">
        <v>12</v>
      </c>
      <c r="G34" s="183">
        <v>75</v>
      </c>
      <c r="H34" s="183">
        <v>7.18</v>
      </c>
      <c r="I34" s="22">
        <f t="shared" si="2"/>
        <v>82.18</v>
      </c>
      <c r="J34" s="42">
        <f t="shared" si="3"/>
        <v>986.1600000000001</v>
      </c>
    </row>
    <row r="35" spans="1:10" s="29" customFormat="1" ht="12.75">
      <c r="A35" s="45"/>
      <c r="B35" s="26" t="s">
        <v>172</v>
      </c>
      <c r="C35" s="181" t="s">
        <v>33</v>
      </c>
      <c r="D35" s="182" t="s">
        <v>69</v>
      </c>
      <c r="E35" s="181" t="s">
        <v>17</v>
      </c>
      <c r="F35" s="130">
        <v>398</v>
      </c>
      <c r="G35" s="183">
        <v>3.51</v>
      </c>
      <c r="H35" s="183">
        <v>0</v>
      </c>
      <c r="I35" s="22">
        <f t="shared" si="2"/>
        <v>3.51</v>
      </c>
      <c r="J35" s="42">
        <f t="shared" si="3"/>
        <v>1396.98</v>
      </c>
    </row>
    <row r="36" spans="1:10" s="29" customFormat="1" ht="25.5">
      <c r="A36" s="45"/>
      <c r="B36" s="26" t="s">
        <v>173</v>
      </c>
      <c r="C36" s="185" t="s">
        <v>70</v>
      </c>
      <c r="D36" s="186" t="s">
        <v>71</v>
      </c>
      <c r="E36" s="185" t="s">
        <v>17</v>
      </c>
      <c r="F36" s="188">
        <v>398</v>
      </c>
      <c r="G36" s="187">
        <v>27.25</v>
      </c>
      <c r="H36" s="187">
        <v>4.78</v>
      </c>
      <c r="I36" s="22">
        <f t="shared" si="2"/>
        <v>32.03</v>
      </c>
      <c r="J36" s="42">
        <f t="shared" si="3"/>
        <v>12747.94</v>
      </c>
    </row>
    <row r="37" spans="1:10" s="29" customFormat="1" ht="12.75">
      <c r="A37" s="45"/>
      <c r="B37" s="26" t="s">
        <v>174</v>
      </c>
      <c r="C37" s="189" t="s">
        <v>72</v>
      </c>
      <c r="D37" s="190" t="s">
        <v>73</v>
      </c>
      <c r="E37" s="189" t="s">
        <v>17</v>
      </c>
      <c r="F37" s="192">
        <v>398</v>
      </c>
      <c r="G37" s="191">
        <v>1.44</v>
      </c>
      <c r="H37" s="191">
        <v>2.8</v>
      </c>
      <c r="I37" s="22">
        <f t="shared" si="2"/>
        <v>4.24</v>
      </c>
      <c r="J37" s="42">
        <f t="shared" si="3"/>
        <v>1687.52</v>
      </c>
    </row>
    <row r="38" spans="1:10" s="29" customFormat="1" ht="25.5">
      <c r="A38" s="45"/>
      <c r="B38" s="26" t="s">
        <v>175</v>
      </c>
      <c r="C38" s="193" t="s">
        <v>74</v>
      </c>
      <c r="D38" s="197" t="s">
        <v>78</v>
      </c>
      <c r="E38" s="193" t="s">
        <v>17</v>
      </c>
      <c r="F38" s="195">
        <v>398</v>
      </c>
      <c r="G38" s="194">
        <v>4.72</v>
      </c>
      <c r="H38" s="194">
        <v>7.68</v>
      </c>
      <c r="I38" s="22">
        <f t="shared" si="2"/>
        <v>12.399999999999999</v>
      </c>
      <c r="J38" s="42">
        <f t="shared" si="3"/>
        <v>4935.2</v>
      </c>
    </row>
    <row r="39" spans="1:10" s="29" customFormat="1" ht="12.75">
      <c r="A39" s="45"/>
      <c r="B39" s="26" t="s">
        <v>176</v>
      </c>
      <c r="C39" s="196" t="s">
        <v>75</v>
      </c>
      <c r="D39" s="197" t="s">
        <v>76</v>
      </c>
      <c r="E39" s="196" t="s">
        <v>17</v>
      </c>
      <c r="F39" s="200">
        <v>398</v>
      </c>
      <c r="G39" s="199">
        <v>0.91</v>
      </c>
      <c r="H39" s="199">
        <v>6.61</v>
      </c>
      <c r="I39" s="22">
        <f t="shared" si="2"/>
        <v>7.5200000000000005</v>
      </c>
      <c r="J39" s="42">
        <f t="shared" si="3"/>
        <v>2992.96</v>
      </c>
    </row>
    <row r="40" spans="1:11" s="29" customFormat="1" ht="12.75">
      <c r="A40" s="45"/>
      <c r="B40" s="26"/>
      <c r="C40" s="126"/>
      <c r="D40" s="180"/>
      <c r="E40" s="179"/>
      <c r="F40" s="116"/>
      <c r="G40" s="125"/>
      <c r="H40" s="125"/>
      <c r="I40" s="22"/>
      <c r="J40" s="42"/>
      <c r="K40" s="291"/>
    </row>
    <row r="41" spans="1:10" s="29" customFormat="1" ht="12.75">
      <c r="A41" s="45"/>
      <c r="B41" s="26" t="s">
        <v>87</v>
      </c>
      <c r="C41" s="92"/>
      <c r="D41" s="95" t="s">
        <v>61</v>
      </c>
      <c r="E41" s="27"/>
      <c r="F41" s="122"/>
      <c r="G41" s="28"/>
      <c r="H41" s="28"/>
      <c r="I41" s="22"/>
      <c r="J41" s="42"/>
    </row>
    <row r="42" spans="1:10" s="29" customFormat="1" ht="25.5">
      <c r="A42" s="45"/>
      <c r="B42" s="26" t="s">
        <v>177</v>
      </c>
      <c r="C42" s="196" t="s">
        <v>63</v>
      </c>
      <c r="D42" s="197" t="s">
        <v>64</v>
      </c>
      <c r="E42" s="196" t="s">
        <v>17</v>
      </c>
      <c r="F42" s="200">
        <v>624</v>
      </c>
      <c r="G42" s="198">
        <v>0</v>
      </c>
      <c r="H42" s="198">
        <v>3.59</v>
      </c>
      <c r="I42" s="22">
        <f aca="true" t="shared" si="4" ref="I42:I49">SUM(H42,G42)</f>
        <v>3.59</v>
      </c>
      <c r="J42" s="42">
        <f aca="true" t="shared" si="5" ref="J42:J49">I42*F42</f>
        <v>2240.16</v>
      </c>
    </row>
    <row r="43" spans="1:10" s="29" customFormat="1" ht="25.5">
      <c r="A43" s="45"/>
      <c r="B43" s="26" t="s">
        <v>178</v>
      </c>
      <c r="C43" s="196" t="s">
        <v>65</v>
      </c>
      <c r="D43" s="197" t="s">
        <v>66</v>
      </c>
      <c r="E43" s="196" t="s">
        <v>16</v>
      </c>
      <c r="F43" s="200">
        <v>19</v>
      </c>
      <c r="G43" s="198">
        <v>11.16</v>
      </c>
      <c r="H43" s="198">
        <v>64.58</v>
      </c>
      <c r="I43" s="22">
        <f t="shared" si="4"/>
        <v>75.74</v>
      </c>
      <c r="J43" s="42">
        <f t="shared" si="5"/>
        <v>1439.06</v>
      </c>
    </row>
    <row r="44" spans="1:10" s="29" customFormat="1" ht="38.25">
      <c r="A44" s="45"/>
      <c r="B44" s="26" t="s">
        <v>179</v>
      </c>
      <c r="C44" s="196" t="s">
        <v>67</v>
      </c>
      <c r="D44" s="197" t="s">
        <v>68</v>
      </c>
      <c r="E44" s="196" t="s">
        <v>16</v>
      </c>
      <c r="F44" s="200">
        <v>19</v>
      </c>
      <c r="G44" s="198">
        <v>75</v>
      </c>
      <c r="H44" s="198">
        <v>7.18</v>
      </c>
      <c r="I44" s="22">
        <f t="shared" si="4"/>
        <v>82.18</v>
      </c>
      <c r="J44" s="42">
        <f t="shared" si="5"/>
        <v>1561.42</v>
      </c>
    </row>
    <row r="45" spans="1:10" s="29" customFormat="1" ht="12.75">
      <c r="A45" s="45"/>
      <c r="B45" s="26" t="s">
        <v>180</v>
      </c>
      <c r="C45" s="196" t="s">
        <v>28</v>
      </c>
      <c r="D45" s="197" t="s">
        <v>77</v>
      </c>
      <c r="E45" s="196" t="s">
        <v>17</v>
      </c>
      <c r="F45" s="130">
        <v>624</v>
      </c>
      <c r="G45" s="198">
        <v>2.85</v>
      </c>
      <c r="H45" s="198">
        <v>1.4</v>
      </c>
      <c r="I45" s="22">
        <f t="shared" si="4"/>
        <v>4.25</v>
      </c>
      <c r="J45" s="42">
        <f t="shared" si="5"/>
        <v>2652</v>
      </c>
    </row>
    <row r="46" spans="1:10" s="29" customFormat="1" ht="25.5">
      <c r="A46" s="45"/>
      <c r="B46" s="26" t="s">
        <v>181</v>
      </c>
      <c r="C46" s="196" t="s">
        <v>70</v>
      </c>
      <c r="D46" s="197" t="s">
        <v>71</v>
      </c>
      <c r="E46" s="196" t="s">
        <v>17</v>
      </c>
      <c r="F46" s="200">
        <v>624</v>
      </c>
      <c r="G46" s="199">
        <v>27.25</v>
      </c>
      <c r="H46" s="199">
        <v>4.78</v>
      </c>
      <c r="I46" s="22">
        <f t="shared" si="4"/>
        <v>32.03</v>
      </c>
      <c r="J46" s="42">
        <f t="shared" si="5"/>
        <v>19986.72</v>
      </c>
    </row>
    <row r="47" spans="1:10" s="29" customFormat="1" ht="12.75">
      <c r="A47" s="45"/>
      <c r="B47" s="26" t="s">
        <v>182</v>
      </c>
      <c r="C47" s="196" t="s">
        <v>72</v>
      </c>
      <c r="D47" s="197" t="s">
        <v>73</v>
      </c>
      <c r="E47" s="196" t="s">
        <v>17</v>
      </c>
      <c r="F47" s="200">
        <v>624</v>
      </c>
      <c r="G47" s="199">
        <v>1.44</v>
      </c>
      <c r="H47" s="199">
        <v>2.8</v>
      </c>
      <c r="I47" s="22">
        <f t="shared" si="4"/>
        <v>4.24</v>
      </c>
      <c r="J47" s="42">
        <f t="shared" si="5"/>
        <v>2645.76</v>
      </c>
    </row>
    <row r="48" spans="1:10" s="29" customFormat="1" ht="25.5">
      <c r="A48" s="45"/>
      <c r="B48" s="26" t="s">
        <v>183</v>
      </c>
      <c r="C48" s="196" t="s">
        <v>74</v>
      </c>
      <c r="D48" s="197" t="s">
        <v>78</v>
      </c>
      <c r="E48" s="196" t="s">
        <v>17</v>
      </c>
      <c r="F48" s="200">
        <v>624</v>
      </c>
      <c r="G48" s="199">
        <v>4.72</v>
      </c>
      <c r="H48" s="199">
        <v>7.68</v>
      </c>
      <c r="I48" s="22">
        <f t="shared" si="4"/>
        <v>12.399999999999999</v>
      </c>
      <c r="J48" s="42">
        <f t="shared" si="5"/>
        <v>7737.599999999999</v>
      </c>
    </row>
    <row r="49" spans="1:10" s="29" customFormat="1" ht="12.75">
      <c r="A49" s="45"/>
      <c r="B49" s="26" t="s">
        <v>184</v>
      </c>
      <c r="C49" s="196" t="s">
        <v>75</v>
      </c>
      <c r="D49" s="197" t="s">
        <v>76</v>
      </c>
      <c r="E49" s="196" t="s">
        <v>17</v>
      </c>
      <c r="F49" s="200">
        <v>624</v>
      </c>
      <c r="G49" s="199">
        <v>0.91</v>
      </c>
      <c r="H49" s="199">
        <v>6.61</v>
      </c>
      <c r="I49" s="22">
        <f t="shared" si="4"/>
        <v>7.5200000000000005</v>
      </c>
      <c r="J49" s="42">
        <f t="shared" si="5"/>
        <v>4692.4800000000005</v>
      </c>
    </row>
    <row r="50" spans="1:11" s="29" customFormat="1" ht="12.75">
      <c r="A50" s="45"/>
      <c r="B50" s="26"/>
      <c r="C50" s="126"/>
      <c r="D50" s="17"/>
      <c r="E50" s="27"/>
      <c r="F50" s="122"/>
      <c r="G50" s="125"/>
      <c r="H50" s="125"/>
      <c r="I50" s="283" t="s">
        <v>144</v>
      </c>
      <c r="J50" s="282">
        <f>SUM(J32:J49)</f>
        <v>70039.66</v>
      </c>
      <c r="K50" s="291"/>
    </row>
    <row r="51" spans="1:10" s="148" customFormat="1" ht="15.75">
      <c r="A51" s="139">
        <v>5</v>
      </c>
      <c r="B51" s="140"/>
      <c r="C51" s="141"/>
      <c r="D51" s="142" t="s">
        <v>79</v>
      </c>
      <c r="E51" s="143"/>
      <c r="F51" s="144"/>
      <c r="G51" s="145"/>
      <c r="H51" s="145"/>
      <c r="I51" s="22">
        <f>SUM(H51,G51)</f>
        <v>0</v>
      </c>
      <c r="J51" s="42">
        <f>I51*F51</f>
        <v>0</v>
      </c>
    </row>
    <row r="52" spans="1:10" s="148" customFormat="1" ht="15.75">
      <c r="A52" s="139"/>
      <c r="B52" s="140"/>
      <c r="C52" s="141"/>
      <c r="D52" s="142"/>
      <c r="E52" s="143"/>
      <c r="F52" s="144"/>
      <c r="G52" s="145"/>
      <c r="H52" s="145"/>
      <c r="I52" s="22">
        <f>SUM(H52,G52)</f>
        <v>0</v>
      </c>
      <c r="J52" s="42">
        <f>I52*F52</f>
        <v>0</v>
      </c>
    </row>
    <row r="53" spans="1:10" s="29" customFormat="1" ht="12.75">
      <c r="A53" s="45"/>
      <c r="B53" s="26" t="s">
        <v>88</v>
      </c>
      <c r="C53" s="201" t="s">
        <v>81</v>
      </c>
      <c r="D53" s="202" t="s">
        <v>82</v>
      </c>
      <c r="E53" s="201" t="s">
        <v>17</v>
      </c>
      <c r="F53" s="204">
        <v>42</v>
      </c>
      <c r="G53" s="203">
        <v>0</v>
      </c>
      <c r="H53" s="203">
        <v>26.44</v>
      </c>
      <c r="I53" s="22">
        <f>SUM(H53,G53)</f>
        <v>26.44</v>
      </c>
      <c r="J53" s="42">
        <f>I53*F53</f>
        <v>1110.48</v>
      </c>
    </row>
    <row r="54" spans="1:10" s="29" customFormat="1" ht="12.75">
      <c r="A54" s="45"/>
      <c r="B54" s="26" t="s">
        <v>92</v>
      </c>
      <c r="C54" s="205" t="s">
        <v>83</v>
      </c>
      <c r="D54" s="206" t="s">
        <v>84</v>
      </c>
      <c r="E54" s="209" t="s">
        <v>17</v>
      </c>
      <c r="F54" s="208">
        <v>35</v>
      </c>
      <c r="G54" s="207">
        <v>0</v>
      </c>
      <c r="H54" s="207">
        <v>12.85</v>
      </c>
      <c r="I54" s="22">
        <f>SUM(H54,G54)</f>
        <v>12.85</v>
      </c>
      <c r="J54" s="42">
        <f>I54*F54</f>
        <v>449.75</v>
      </c>
    </row>
    <row r="55" spans="1:10" s="148" customFormat="1" ht="15.75">
      <c r="A55" s="139"/>
      <c r="B55" s="26" t="s">
        <v>94</v>
      </c>
      <c r="C55" s="209" t="s">
        <v>85</v>
      </c>
      <c r="D55" s="210" t="s">
        <v>86</v>
      </c>
      <c r="E55" s="209" t="s">
        <v>17</v>
      </c>
      <c r="F55" s="213">
        <v>35</v>
      </c>
      <c r="G55" s="212">
        <v>0</v>
      </c>
      <c r="H55" s="212">
        <v>41.11</v>
      </c>
      <c r="I55" s="22">
        <f aca="true" t="shared" si="6" ref="I55:I73">SUM(H55,G55)</f>
        <v>41.11</v>
      </c>
      <c r="J55" s="42">
        <f aca="true" t="shared" si="7" ref="J55:J80">I55*F55</f>
        <v>1438.85</v>
      </c>
    </row>
    <row r="56" spans="1:10" s="148" customFormat="1" ht="15.75">
      <c r="A56" s="139"/>
      <c r="B56" s="140"/>
      <c r="C56" s="141"/>
      <c r="D56" s="142"/>
      <c r="E56" s="143"/>
      <c r="F56" s="144"/>
      <c r="G56" s="145"/>
      <c r="H56" s="145"/>
      <c r="I56" s="283" t="s">
        <v>144</v>
      </c>
      <c r="J56" s="282">
        <f>SUM(J53:J55)</f>
        <v>2999.08</v>
      </c>
    </row>
    <row r="57" spans="1:10" s="148" customFormat="1" ht="15.75">
      <c r="A57" s="139">
        <v>6</v>
      </c>
      <c r="B57" s="140"/>
      <c r="C57" s="141"/>
      <c r="D57" s="142" t="s">
        <v>119</v>
      </c>
      <c r="E57" s="143"/>
      <c r="F57" s="144"/>
      <c r="G57" s="145"/>
      <c r="H57" s="145"/>
      <c r="I57" s="22">
        <f t="shared" si="6"/>
        <v>0</v>
      </c>
      <c r="J57" s="42">
        <f t="shared" si="7"/>
        <v>0</v>
      </c>
    </row>
    <row r="58" spans="1:10" s="148" customFormat="1" ht="15.75">
      <c r="A58" s="139"/>
      <c r="B58" s="140"/>
      <c r="C58" s="141"/>
      <c r="D58" s="142"/>
      <c r="E58" s="143"/>
      <c r="F58" s="144"/>
      <c r="G58" s="145"/>
      <c r="H58" s="145"/>
      <c r="I58" s="22"/>
      <c r="J58" s="42"/>
    </row>
    <row r="59" spans="1:10" s="29" customFormat="1" ht="25.5">
      <c r="A59" s="45"/>
      <c r="B59" s="26" t="s">
        <v>100</v>
      </c>
      <c r="C59" s="209" t="s">
        <v>33</v>
      </c>
      <c r="D59" s="210" t="s">
        <v>89</v>
      </c>
      <c r="E59" s="209" t="s">
        <v>17</v>
      </c>
      <c r="F59" s="130">
        <v>321</v>
      </c>
      <c r="G59" s="211">
        <v>3.51</v>
      </c>
      <c r="H59" s="211">
        <v>0</v>
      </c>
      <c r="I59" s="22">
        <f t="shared" si="6"/>
        <v>3.51</v>
      </c>
      <c r="J59" s="42">
        <f t="shared" si="7"/>
        <v>1126.71</v>
      </c>
    </row>
    <row r="60" spans="1:10" s="148" customFormat="1" ht="15.75">
      <c r="A60" s="139"/>
      <c r="B60" s="26" t="s">
        <v>103</v>
      </c>
      <c r="C60" s="214" t="s">
        <v>90</v>
      </c>
      <c r="D60" s="215" t="s">
        <v>91</v>
      </c>
      <c r="E60" s="214" t="s">
        <v>17</v>
      </c>
      <c r="F60" s="217">
        <v>30</v>
      </c>
      <c r="G60" s="216">
        <v>24.08</v>
      </c>
      <c r="H60" s="216">
        <v>42.82</v>
      </c>
      <c r="I60" s="22">
        <f t="shared" si="6"/>
        <v>66.9</v>
      </c>
      <c r="J60" s="42">
        <f t="shared" si="7"/>
        <v>2007.0000000000002</v>
      </c>
    </row>
    <row r="61" spans="1:10" ht="12.75">
      <c r="A61" s="41"/>
      <c r="B61" s="26" t="s">
        <v>104</v>
      </c>
      <c r="C61" s="218" t="s">
        <v>93</v>
      </c>
      <c r="D61" s="219" t="s">
        <v>95</v>
      </c>
      <c r="E61" s="218" t="s">
        <v>17</v>
      </c>
      <c r="F61" s="221">
        <v>160</v>
      </c>
      <c r="G61" s="220">
        <v>2.26</v>
      </c>
      <c r="H61" s="220">
        <v>14.67</v>
      </c>
      <c r="I61" s="22">
        <f t="shared" si="6"/>
        <v>16.93</v>
      </c>
      <c r="J61" s="42">
        <f t="shared" si="7"/>
        <v>2708.8</v>
      </c>
    </row>
    <row r="62" spans="1:10" ht="12.75">
      <c r="A62" s="43"/>
      <c r="B62" s="16"/>
      <c r="C62" s="90"/>
      <c r="D62" s="17"/>
      <c r="E62" s="24"/>
      <c r="F62" s="124"/>
      <c r="G62" s="19"/>
      <c r="H62" s="28"/>
      <c r="I62" s="22">
        <f t="shared" si="6"/>
        <v>0</v>
      </c>
      <c r="J62" s="282">
        <f>SUM(J59:J61)</f>
        <v>5842.51</v>
      </c>
    </row>
    <row r="63" spans="1:10" s="148" customFormat="1" ht="15.75">
      <c r="A63" s="139">
        <v>7</v>
      </c>
      <c r="B63" s="140"/>
      <c r="C63" s="141"/>
      <c r="D63" s="142" t="s">
        <v>96</v>
      </c>
      <c r="E63" s="143"/>
      <c r="F63" s="144"/>
      <c r="G63" s="145"/>
      <c r="H63" s="145"/>
      <c r="I63" s="22">
        <f t="shared" si="6"/>
        <v>0</v>
      </c>
      <c r="J63" s="42">
        <f t="shared" si="7"/>
        <v>0</v>
      </c>
    </row>
    <row r="64" spans="2:10" ht="12.75">
      <c r="B64" s="16" t="s">
        <v>97</v>
      </c>
      <c r="C64" s="149"/>
      <c r="D64" s="150"/>
      <c r="E64" s="149"/>
      <c r="F64" s="184"/>
      <c r="G64" s="183"/>
      <c r="H64" s="183"/>
      <c r="I64" s="22">
        <f t="shared" si="6"/>
        <v>0</v>
      </c>
      <c r="J64" s="42">
        <f t="shared" si="7"/>
        <v>0</v>
      </c>
    </row>
    <row r="65" spans="1:10" s="29" customFormat="1" ht="12.75">
      <c r="A65" s="45"/>
      <c r="B65" s="16" t="s">
        <v>121</v>
      </c>
      <c r="C65" s="222" t="s">
        <v>98</v>
      </c>
      <c r="D65" s="223" t="s">
        <v>99</v>
      </c>
      <c r="E65" s="222" t="s">
        <v>17</v>
      </c>
      <c r="F65" s="225">
        <v>2254</v>
      </c>
      <c r="G65" s="224">
        <v>0.24</v>
      </c>
      <c r="H65" s="224">
        <v>2.99</v>
      </c>
      <c r="I65" s="22">
        <f t="shared" si="6"/>
        <v>3.2300000000000004</v>
      </c>
      <c r="J65" s="42">
        <f t="shared" si="7"/>
        <v>7280.420000000001</v>
      </c>
    </row>
    <row r="66" spans="1:10" s="148" customFormat="1" ht="15.75">
      <c r="A66" s="139"/>
      <c r="B66" s="16" t="s">
        <v>135</v>
      </c>
      <c r="C66" s="226" t="s">
        <v>101</v>
      </c>
      <c r="D66" s="227" t="s">
        <v>102</v>
      </c>
      <c r="E66" s="226" t="s">
        <v>8</v>
      </c>
      <c r="F66" s="229">
        <v>30</v>
      </c>
      <c r="G66" s="228">
        <v>12.8</v>
      </c>
      <c r="H66" s="228">
        <v>13.21</v>
      </c>
      <c r="I66" s="22">
        <f t="shared" si="6"/>
        <v>26.01</v>
      </c>
      <c r="J66" s="42">
        <f t="shared" si="7"/>
        <v>780.3000000000001</v>
      </c>
    </row>
    <row r="67" spans="1:10" s="148" customFormat="1" ht="25.5">
      <c r="A67" s="139"/>
      <c r="B67" s="16" t="s">
        <v>136</v>
      </c>
      <c r="C67" s="230" t="s">
        <v>31</v>
      </c>
      <c r="D67" s="231" t="s">
        <v>108</v>
      </c>
      <c r="E67" s="230" t="s">
        <v>17</v>
      </c>
      <c r="F67" s="233">
        <v>1060</v>
      </c>
      <c r="G67" s="232">
        <v>5.45</v>
      </c>
      <c r="H67" s="232">
        <v>11.32</v>
      </c>
      <c r="I67" s="22">
        <f t="shared" si="6"/>
        <v>16.77</v>
      </c>
      <c r="J67" s="42">
        <f t="shared" si="7"/>
        <v>17776.2</v>
      </c>
    </row>
    <row r="68" spans="1:10" s="148" customFormat="1" ht="15.75">
      <c r="A68" s="139"/>
      <c r="B68" s="16" t="s">
        <v>137</v>
      </c>
      <c r="C68" s="234" t="s">
        <v>106</v>
      </c>
      <c r="D68" s="235" t="s">
        <v>107</v>
      </c>
      <c r="E68" s="234" t="s">
        <v>17</v>
      </c>
      <c r="F68" s="237">
        <v>1194</v>
      </c>
      <c r="G68" s="236">
        <v>2.54</v>
      </c>
      <c r="H68" s="236">
        <v>6.42</v>
      </c>
      <c r="I68" s="22">
        <f t="shared" si="6"/>
        <v>8.96</v>
      </c>
      <c r="J68" s="42">
        <f t="shared" si="7"/>
        <v>10698.240000000002</v>
      </c>
    </row>
    <row r="69" spans="1:10" s="148" customFormat="1" ht="25.5">
      <c r="A69" s="139"/>
      <c r="B69" s="16" t="s">
        <v>138</v>
      </c>
      <c r="C69" s="230" t="s">
        <v>105</v>
      </c>
      <c r="D69" s="231" t="s">
        <v>109</v>
      </c>
      <c r="E69" s="230" t="s">
        <v>17</v>
      </c>
      <c r="F69" s="233">
        <v>1194</v>
      </c>
      <c r="G69" s="232">
        <v>6.45</v>
      </c>
      <c r="H69" s="232">
        <v>12.32</v>
      </c>
      <c r="I69" s="22">
        <f>SUM(H69,G69)</f>
        <v>18.77</v>
      </c>
      <c r="J69" s="42">
        <f>I69*F69</f>
        <v>22411.38</v>
      </c>
    </row>
    <row r="70" spans="1:10" ht="25.5">
      <c r="A70" s="41"/>
      <c r="B70" s="16" t="s">
        <v>139</v>
      </c>
      <c r="C70" s="238" t="s">
        <v>105</v>
      </c>
      <c r="D70" s="239" t="s">
        <v>110</v>
      </c>
      <c r="E70" s="238" t="s">
        <v>17</v>
      </c>
      <c r="F70" s="241">
        <v>132</v>
      </c>
      <c r="G70" s="240">
        <v>5.84</v>
      </c>
      <c r="H70" s="240">
        <v>11.32</v>
      </c>
      <c r="I70" s="22">
        <f t="shared" si="6"/>
        <v>17.16</v>
      </c>
      <c r="J70" s="42">
        <f t="shared" si="7"/>
        <v>2265.12</v>
      </c>
    </row>
    <row r="71" spans="1:10" ht="12.75">
      <c r="A71" s="41"/>
      <c r="B71" s="16" t="s">
        <v>140</v>
      </c>
      <c r="C71" s="242" t="s">
        <v>111</v>
      </c>
      <c r="D71" s="243" t="s">
        <v>112</v>
      </c>
      <c r="E71" s="242" t="s">
        <v>17</v>
      </c>
      <c r="F71" s="245">
        <v>623</v>
      </c>
      <c r="G71" s="244">
        <v>4.29</v>
      </c>
      <c r="H71" s="244">
        <v>9.42</v>
      </c>
      <c r="I71" s="22">
        <f t="shared" si="6"/>
        <v>13.71</v>
      </c>
      <c r="J71" s="42">
        <f t="shared" si="7"/>
        <v>8541.33</v>
      </c>
    </row>
    <row r="72" spans="1:10" s="148" customFormat="1" ht="15.75">
      <c r="A72" s="139"/>
      <c r="B72" s="16" t="s">
        <v>141</v>
      </c>
      <c r="C72" s="246" t="s">
        <v>113</v>
      </c>
      <c r="D72" s="247" t="s">
        <v>116</v>
      </c>
      <c r="E72" s="246" t="s">
        <v>17</v>
      </c>
      <c r="F72" s="249">
        <v>71</v>
      </c>
      <c r="G72" s="248">
        <v>8.35</v>
      </c>
      <c r="H72" s="248">
        <v>15.84</v>
      </c>
      <c r="I72" s="22">
        <f t="shared" si="6"/>
        <v>24.189999999999998</v>
      </c>
      <c r="J72" s="42">
        <f t="shared" si="7"/>
        <v>1717.4899999999998</v>
      </c>
    </row>
    <row r="73" spans="1:10" s="148" customFormat="1" ht="25.5">
      <c r="A73" s="139"/>
      <c r="B73" s="16" t="s">
        <v>185</v>
      </c>
      <c r="C73" s="250" t="s">
        <v>114</v>
      </c>
      <c r="D73" s="251" t="s">
        <v>117</v>
      </c>
      <c r="E73" s="250" t="s">
        <v>17</v>
      </c>
      <c r="F73" s="253">
        <v>90</v>
      </c>
      <c r="G73" s="252">
        <v>7.43</v>
      </c>
      <c r="H73" s="252">
        <v>15.84</v>
      </c>
      <c r="I73" s="22">
        <f t="shared" si="6"/>
        <v>23.27</v>
      </c>
      <c r="J73" s="42">
        <f t="shared" si="7"/>
        <v>2094.3</v>
      </c>
    </row>
    <row r="74" spans="1:10" s="148" customFormat="1" ht="25.5">
      <c r="A74" s="139"/>
      <c r="B74" s="16" t="s">
        <v>186</v>
      </c>
      <c r="C74" s="250" t="s">
        <v>115</v>
      </c>
      <c r="D74" s="251" t="s">
        <v>118</v>
      </c>
      <c r="E74" s="250" t="s">
        <v>17</v>
      </c>
      <c r="F74" s="253">
        <v>108</v>
      </c>
      <c r="G74" s="252">
        <v>8.43</v>
      </c>
      <c r="H74" s="252">
        <v>16.84</v>
      </c>
      <c r="I74" s="22">
        <f aca="true" t="shared" si="8" ref="I74:I87">SUM(H74,G74)</f>
        <v>25.27</v>
      </c>
      <c r="J74" s="42">
        <f>I74*F74</f>
        <v>2729.16</v>
      </c>
    </row>
    <row r="75" spans="1:10" s="29" customFormat="1" ht="12.75">
      <c r="A75" s="45"/>
      <c r="B75" s="153"/>
      <c r="C75" s="154"/>
      <c r="D75" s="155"/>
      <c r="E75" s="154"/>
      <c r="F75" s="156"/>
      <c r="G75" s="157"/>
      <c r="H75" s="157"/>
      <c r="I75" s="283" t="s">
        <v>144</v>
      </c>
      <c r="J75" s="282">
        <f>SUM(J65:J74)</f>
        <v>76293.94000000002</v>
      </c>
    </row>
    <row r="76" spans="1:10" s="148" customFormat="1" ht="15.75">
      <c r="A76" s="139">
        <v>8</v>
      </c>
      <c r="B76" s="140"/>
      <c r="C76" s="141"/>
      <c r="D76" s="142" t="s">
        <v>120</v>
      </c>
      <c r="E76" s="143"/>
      <c r="F76" s="144"/>
      <c r="G76" s="145"/>
      <c r="H76" s="145"/>
      <c r="I76" s="22">
        <f t="shared" si="8"/>
        <v>0</v>
      </c>
      <c r="J76" s="42">
        <f>I76*F76</f>
        <v>0</v>
      </c>
    </row>
    <row r="77" spans="1:10" s="148" customFormat="1" ht="15.75">
      <c r="A77" s="139"/>
      <c r="B77" s="140"/>
      <c r="C77" s="141"/>
      <c r="D77" s="142"/>
      <c r="E77" s="143"/>
      <c r="F77" s="144"/>
      <c r="G77" s="145"/>
      <c r="H77" s="145"/>
      <c r="I77" s="22"/>
      <c r="J77" s="42"/>
    </row>
    <row r="78" spans="1:10" s="148" customFormat="1" ht="15.75">
      <c r="A78" s="139"/>
      <c r="B78" s="140" t="s">
        <v>187</v>
      </c>
      <c r="C78" s="254" t="s">
        <v>122</v>
      </c>
      <c r="D78" s="255" t="s">
        <v>123</v>
      </c>
      <c r="E78" s="254" t="s">
        <v>16</v>
      </c>
      <c r="F78" s="257">
        <v>0.32</v>
      </c>
      <c r="G78" s="256">
        <v>0</v>
      </c>
      <c r="H78" s="256">
        <v>71.76</v>
      </c>
      <c r="I78" s="22">
        <f t="shared" si="8"/>
        <v>71.76</v>
      </c>
      <c r="J78" s="42">
        <f t="shared" si="7"/>
        <v>22.9632</v>
      </c>
    </row>
    <row r="79" spans="1:10" s="148" customFormat="1" ht="25.5">
      <c r="A79" s="139"/>
      <c r="B79" s="140" t="s">
        <v>188</v>
      </c>
      <c r="C79" s="270" t="s">
        <v>124</v>
      </c>
      <c r="D79" s="271" t="s">
        <v>131</v>
      </c>
      <c r="E79" s="270" t="s">
        <v>17</v>
      </c>
      <c r="F79" s="273">
        <v>7</v>
      </c>
      <c r="G79" s="272">
        <v>46.53</v>
      </c>
      <c r="H79" s="272">
        <v>21.5</v>
      </c>
      <c r="I79" s="22">
        <f>SUM(H79,G79)</f>
        <v>68.03</v>
      </c>
      <c r="J79" s="42">
        <f>I79*F79</f>
        <v>476.21000000000004</v>
      </c>
    </row>
    <row r="80" spans="1:10" s="148" customFormat="1" ht="25.5">
      <c r="A80" s="139"/>
      <c r="B80" s="140" t="s">
        <v>189</v>
      </c>
      <c r="C80" s="258" t="s">
        <v>124</v>
      </c>
      <c r="D80" s="259" t="s">
        <v>132</v>
      </c>
      <c r="E80" s="258" t="s">
        <v>17</v>
      </c>
      <c r="F80" s="261">
        <v>5.5</v>
      </c>
      <c r="G80" s="260">
        <v>46.53</v>
      </c>
      <c r="H80" s="260">
        <v>21.5</v>
      </c>
      <c r="I80" s="22">
        <f t="shared" si="8"/>
        <v>68.03</v>
      </c>
      <c r="J80" s="42">
        <f t="shared" si="7"/>
        <v>374.165</v>
      </c>
    </row>
    <row r="81" spans="1:10" ht="15.75">
      <c r="A81" s="41"/>
      <c r="B81" s="140" t="s">
        <v>190</v>
      </c>
      <c r="C81" s="262" t="s">
        <v>125</v>
      </c>
      <c r="D81" s="263" t="s">
        <v>126</v>
      </c>
      <c r="E81" s="262" t="s">
        <v>16</v>
      </c>
      <c r="F81" s="265">
        <v>5</v>
      </c>
      <c r="G81" s="264">
        <v>0</v>
      </c>
      <c r="H81" s="264">
        <v>36.94</v>
      </c>
      <c r="I81" s="22">
        <f t="shared" si="8"/>
        <v>36.94</v>
      </c>
      <c r="J81" s="42">
        <f>I81*F81</f>
        <v>184.7</v>
      </c>
    </row>
    <row r="82" spans="1:10" ht="15.75">
      <c r="A82" s="43"/>
      <c r="B82" s="140" t="s">
        <v>191</v>
      </c>
      <c r="C82" s="266" t="s">
        <v>127</v>
      </c>
      <c r="D82" s="267" t="s">
        <v>128</v>
      </c>
      <c r="E82" s="266" t="s">
        <v>17</v>
      </c>
      <c r="F82" s="269">
        <v>10</v>
      </c>
      <c r="G82" s="268">
        <v>5.75</v>
      </c>
      <c r="H82" s="268">
        <v>14.54</v>
      </c>
      <c r="I82" s="22">
        <f t="shared" si="8"/>
        <v>20.29</v>
      </c>
      <c r="J82" s="42">
        <f>I82*F82</f>
        <v>202.89999999999998</v>
      </c>
    </row>
    <row r="83" spans="1:10" ht="15.75">
      <c r="A83" s="43"/>
      <c r="B83" s="140" t="s">
        <v>192</v>
      </c>
      <c r="C83" s="270" t="s">
        <v>129</v>
      </c>
      <c r="D83" s="271" t="s">
        <v>130</v>
      </c>
      <c r="E83" s="270" t="s">
        <v>8</v>
      </c>
      <c r="F83" s="273">
        <v>4.5</v>
      </c>
      <c r="G83" s="272">
        <v>4.13</v>
      </c>
      <c r="H83" s="272">
        <v>29.94</v>
      </c>
      <c r="I83" s="22">
        <f t="shared" si="8"/>
        <v>34.07</v>
      </c>
      <c r="J83" s="42">
        <f>I83*F83</f>
        <v>153.315</v>
      </c>
    </row>
    <row r="84" spans="1:10" ht="25.5">
      <c r="A84" s="41"/>
      <c r="B84" s="140" t="s">
        <v>193</v>
      </c>
      <c r="C84" s="274" t="s">
        <v>133</v>
      </c>
      <c r="D84" s="275" t="s">
        <v>134</v>
      </c>
      <c r="E84" s="274" t="s">
        <v>8</v>
      </c>
      <c r="F84" s="277">
        <v>10</v>
      </c>
      <c r="G84" s="276">
        <v>423.11</v>
      </c>
      <c r="H84" s="276">
        <v>30.96</v>
      </c>
      <c r="I84" s="22">
        <f t="shared" si="8"/>
        <v>454.07</v>
      </c>
      <c r="J84" s="42">
        <f>I84*F84</f>
        <v>4540.7</v>
      </c>
    </row>
    <row r="85" spans="1:10" ht="15.75">
      <c r="A85" s="41"/>
      <c r="B85" s="140" t="s">
        <v>194</v>
      </c>
      <c r="C85" s="278" t="s">
        <v>142</v>
      </c>
      <c r="D85" s="279" t="s">
        <v>143</v>
      </c>
      <c r="E85" s="278" t="s">
        <v>8</v>
      </c>
      <c r="F85" s="281">
        <v>10</v>
      </c>
      <c r="G85" s="280">
        <v>218.68</v>
      </c>
      <c r="H85" s="280">
        <v>13.22</v>
      </c>
      <c r="I85" s="22">
        <f t="shared" si="8"/>
        <v>231.9</v>
      </c>
      <c r="J85" s="42">
        <f>I85*F85</f>
        <v>2319</v>
      </c>
    </row>
    <row r="86" spans="1:10" s="148" customFormat="1" ht="15.75">
      <c r="A86" s="139"/>
      <c r="B86" s="140"/>
      <c r="C86" s="141"/>
      <c r="D86" s="142"/>
      <c r="E86" s="143"/>
      <c r="F86" s="144"/>
      <c r="G86" s="145"/>
      <c r="H86" s="145"/>
      <c r="I86" s="283" t="s">
        <v>144</v>
      </c>
      <c r="J86" s="282">
        <f>SUM(J78:J85)</f>
        <v>8273.9532</v>
      </c>
    </row>
    <row r="87" spans="1:10" s="148" customFormat="1" ht="15.75">
      <c r="A87" s="139"/>
      <c r="B87" s="140"/>
      <c r="C87" s="141"/>
      <c r="D87" s="142"/>
      <c r="E87" s="143"/>
      <c r="F87" s="144"/>
      <c r="G87" s="145"/>
      <c r="H87" s="145"/>
      <c r="I87" s="22">
        <f t="shared" si="8"/>
        <v>0</v>
      </c>
      <c r="J87" s="147"/>
    </row>
    <row r="88" spans="3:10" ht="13.5" thickBot="1">
      <c r="C88" s="93"/>
      <c r="D88" s="46"/>
      <c r="E88" s="40"/>
      <c r="F88" s="118"/>
      <c r="G88" s="39"/>
      <c r="H88" s="39"/>
      <c r="J88" s="331"/>
    </row>
    <row r="89" spans="1:10" ht="15.75">
      <c r="A89" s="41"/>
      <c r="B89" s="16"/>
      <c r="C89" s="93"/>
      <c r="D89" s="50" t="s">
        <v>27</v>
      </c>
      <c r="E89" s="51"/>
      <c r="F89" s="117"/>
      <c r="G89" s="52"/>
      <c r="H89" s="52"/>
      <c r="I89" s="52"/>
      <c r="J89" s="334">
        <f>SUM(J86,J75,J62,J56,J50,J27,J12,J8)</f>
        <v>239349.9432</v>
      </c>
    </row>
    <row r="90" spans="1:10" ht="12.75">
      <c r="A90" s="41"/>
      <c r="B90" s="16"/>
      <c r="C90" s="93"/>
      <c r="D90" s="53" t="s">
        <v>20</v>
      </c>
      <c r="E90" s="47"/>
      <c r="F90" s="120"/>
      <c r="G90" s="48"/>
      <c r="H90" s="48"/>
      <c r="I90" s="48"/>
      <c r="J90" s="54">
        <f>J89*0.3</f>
        <v>71804.98296</v>
      </c>
    </row>
    <row r="91" spans="1:10" ht="18.75" thickBot="1">
      <c r="A91" s="96"/>
      <c r="B91" s="97"/>
      <c r="C91" s="113"/>
      <c r="D91" s="55" t="s">
        <v>21</v>
      </c>
      <c r="E91" s="56"/>
      <c r="F91" s="121"/>
      <c r="G91" s="57"/>
      <c r="H91" s="57"/>
      <c r="I91" s="57"/>
      <c r="J91" s="335">
        <f>SUM(J89:J90)</f>
        <v>311154.92616000003</v>
      </c>
    </row>
    <row r="92" spans="3:10" ht="12.75">
      <c r="C92" s="94"/>
      <c r="D92" s="35"/>
      <c r="E92" s="36"/>
      <c r="F92" s="123"/>
      <c r="G92" s="37"/>
      <c r="H92" s="20"/>
      <c r="J92" s="331"/>
    </row>
    <row r="93" ht="12.75">
      <c r="J93" s="331"/>
    </row>
  </sheetData>
  <sheetProtection/>
  <printOptions gridLines="1" horizontalCentered="1"/>
  <pageMargins left="0.1968503937007874" right="0.7086614173228347" top="1.1811023622047245" bottom="0.984251968503937" header="0.5118110236220472" footer="0.5118110236220472"/>
  <pageSetup horizontalDpi="300" verticalDpi="300" orientation="landscape" paperSize="9" scale="99" r:id="rId2"/>
  <headerFooter alignWithMargins="0">
    <oddHeader>&amp;LSECRETARIA DO MEIO AMBIENTE
FUNDAÇÃO FLORESTAL&amp;CFLORESTA ESTADUAL EDMUNDO NAVARRO DE ANDRADE
REFORMA DO MUSEU&amp;RRELAÇÃO DE SERVIÇOS
data base:CPOS 164 DEZ/2014</oddHeader>
    <oddFooter>&amp;RPágina &amp;P de &amp;N</oddFooter>
  </headerFooter>
  <rowBreaks count="1" manualBreakCount="1">
    <brk id="2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José Roberto Muratore</cp:lastModifiedBy>
  <cp:lastPrinted>2015-07-14T11:37:11Z</cp:lastPrinted>
  <dcterms:created xsi:type="dcterms:W3CDTF">1998-09-21T12:27:11Z</dcterms:created>
  <dcterms:modified xsi:type="dcterms:W3CDTF">2015-07-14T11:37:17Z</dcterms:modified>
  <cp:category/>
  <cp:version/>
  <cp:contentType/>
  <cp:contentStatus/>
</cp:coreProperties>
</file>