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55" windowWidth="13275" windowHeight="7185"/>
  </bookViews>
  <sheets>
    <sheet name="Plan1" sheetId="1" r:id="rId1"/>
  </sheets>
  <definedNames>
    <definedName name="_xlnm.Print_Area" localSheetId="0">Plan1!$A$1:$J$44</definedName>
    <definedName name="_xlnm.Print_Titles" localSheetId="0">Plan1!$1:$1</definedName>
  </definedNames>
  <calcPr calcId="125725"/>
</workbook>
</file>

<file path=xl/calcChain.xml><?xml version="1.0" encoding="utf-8"?>
<calcChain xmlns="http://schemas.openxmlformats.org/spreadsheetml/2006/main">
  <c r="I40" i="1"/>
  <c r="J40" s="1"/>
  <c r="I6"/>
  <c r="J6" s="1"/>
  <c r="I12" l="1"/>
  <c r="J12" s="1"/>
  <c r="I30" l="1"/>
  <c r="J30" s="1"/>
  <c r="AB2"/>
  <c r="W32"/>
  <c r="X32" s="1"/>
  <c r="Y32" s="1"/>
  <c r="W31"/>
  <c r="X31" s="1"/>
  <c r="Y31" s="1"/>
  <c r="W37"/>
  <c r="X37" s="1"/>
  <c r="W38"/>
  <c r="X38" s="1"/>
  <c r="W35"/>
  <c r="X35" s="1"/>
  <c r="W10"/>
  <c r="X10" s="1"/>
  <c r="Y10" s="1"/>
  <c r="W15"/>
  <c r="X15" s="1"/>
  <c r="Y15" s="1"/>
  <c r="W17"/>
  <c r="X17" s="1"/>
  <c r="Y17" s="1"/>
  <c r="W3"/>
  <c r="X3" s="1"/>
  <c r="Y3" s="1"/>
  <c r="W2"/>
  <c r="X2" s="1"/>
  <c r="Y2" s="1"/>
  <c r="I34"/>
  <c r="J34" s="1"/>
  <c r="N15"/>
  <c r="AB3" l="1"/>
  <c r="X62"/>
  <c r="X63" s="1"/>
  <c r="W57"/>
  <c r="W58" s="1"/>
  <c r="V50"/>
  <c r="V51" s="1"/>
  <c r="U49"/>
  <c r="U50" s="1"/>
  <c r="T57"/>
  <c r="T58" s="1"/>
  <c r="I39"/>
  <c r="J39" s="1"/>
  <c r="I38"/>
  <c r="J38" s="1"/>
  <c r="P55"/>
  <c r="Q55" s="1"/>
  <c r="I21"/>
  <c r="J21" s="1"/>
  <c r="I22"/>
  <c r="J22" s="1"/>
  <c r="I11"/>
  <c r="J11" s="1"/>
  <c r="I37"/>
  <c r="J37" s="1"/>
  <c r="R69" l="1"/>
  <c r="V62"/>
  <c r="I19"/>
  <c r="J19" s="1"/>
  <c r="I20"/>
  <c r="J20" s="1"/>
  <c r="I15"/>
  <c r="J15" s="1"/>
  <c r="I16"/>
  <c r="J16" s="1"/>
  <c r="I17"/>
  <c r="J17" s="1"/>
  <c r="I29"/>
  <c r="J29" s="1"/>
  <c r="I31"/>
  <c r="J31" s="1"/>
  <c r="I18"/>
  <c r="J18" s="1"/>
  <c r="I10"/>
  <c r="J10" s="1"/>
  <c r="I9"/>
  <c r="J9" s="1"/>
  <c r="I26"/>
  <c r="J26" s="1"/>
  <c r="I25"/>
  <c r="J25" s="1"/>
  <c r="J42" l="1"/>
  <c r="J43" s="1"/>
  <c r="J44" l="1"/>
</calcChain>
</file>

<file path=xl/sharedStrings.xml><?xml version="1.0" encoding="utf-8"?>
<sst xmlns="http://schemas.openxmlformats.org/spreadsheetml/2006/main" count="115" uniqueCount="93">
  <si>
    <t>ITEM</t>
  </si>
  <si>
    <t>SUB-ITEM</t>
  </si>
  <si>
    <t>Código</t>
  </si>
  <si>
    <t>DISCRIMINAÇÃO</t>
  </si>
  <si>
    <t>UN.</t>
  </si>
  <si>
    <t>QUANT.</t>
  </si>
  <si>
    <t>P.U.M.O.</t>
  </si>
  <si>
    <t>P.SERV.</t>
  </si>
  <si>
    <t>P.TOTAL</t>
  </si>
  <si>
    <t>m²</t>
  </si>
  <si>
    <t>un</t>
  </si>
  <si>
    <t> 331003</t>
  </si>
  <si>
    <t>Cuba de louça de embutir oval</t>
  </si>
  <si>
    <t>Dispenser toalheiro em ABS, para folhas</t>
  </si>
  <si>
    <t>Tampa de plástico para bacia sanitária</t>
  </si>
  <si>
    <t> 260401</t>
  </si>
  <si>
    <t>Espelho em vidro cristal liso, espessura de 4 mm, colocado sobre a parede</t>
  </si>
  <si>
    <t>TOTAL</t>
  </si>
  <si>
    <t>TOTAL + BDI</t>
  </si>
  <si>
    <t>P.U.MAT</t>
  </si>
  <si>
    <t>Reforma</t>
  </si>
  <si>
    <t> 260206</t>
  </si>
  <si>
    <t> 260104</t>
  </si>
  <si>
    <t> 220307</t>
  </si>
  <si>
    <t> 440348</t>
  </si>
  <si>
    <t>Torneira de mesa para lavatório compacta, acionamento hidromecânico, em latão cromado, DN= 1/2´</t>
  </si>
  <si>
    <t> 440127</t>
  </si>
  <si>
    <t>Forro em lâmina de PVC</t>
  </si>
  <si>
    <t>Vidro liso transparente de 4 mm</t>
  </si>
  <si>
    <t>Vidro temperado incolor de 10 mm</t>
  </si>
  <si>
    <t> 440343</t>
  </si>
  <si>
    <t>Torneira curta sem rosca para uso geral, em latão fundido cromado, DN= 1/2´</t>
  </si>
  <si>
    <t>Pintura, duas demãos com tinta latex acrílica, anti-mofo, para parede interna, em duas demãos, cor definir</t>
  </si>
  <si>
    <t>Telhamento em chapa de aço pré-pintada com epóxi e poliéster, perfil ondulado, com espessura de 0,50 mm</t>
  </si>
  <si>
    <t> 161202</t>
  </si>
  <si>
    <t> 330501</t>
  </si>
  <si>
    <t> 440318</t>
  </si>
  <si>
    <t> 440313</t>
  </si>
  <si>
    <t>Saboneteira tipo dispenser, para refil de 800 ml</t>
  </si>
  <si>
    <t> 442028</t>
  </si>
  <si>
    <t> 550110</t>
  </si>
  <si>
    <t>Limpeza complementar e especial de vidros</t>
  </si>
  <si>
    <t> 550103</t>
  </si>
  <si>
    <t>Limpeza complementar com hidrojateamento</t>
  </si>
  <si>
    <t>SemCód</t>
  </si>
  <si>
    <t> 550102</t>
  </si>
  <si>
    <t>Limpeza final da obra</t>
  </si>
  <si>
    <t>q</t>
  </si>
  <si>
    <t>d</t>
  </si>
  <si>
    <t>h</t>
  </si>
  <si>
    <t> 330374</t>
  </si>
  <si>
    <t>Resina acrílica plastificante</t>
  </si>
  <si>
    <t>BDI = 40%</t>
  </si>
  <si>
    <t>vb</t>
  </si>
  <si>
    <t>Eletrica (revisão com troca de lâmpadas, reatores e disjuntores)</t>
  </si>
  <si>
    <t>Pintura  p/ estruturas de madeira aparente, ripas, caibros, terças, vigas, pilares, etc. em  "Stain" (polistein) impregnante tingido,  cor castanheira, três demãos a pincel.</t>
  </si>
  <si>
    <t>Estrutura Telhado (substituir peças enferrujadas e reforços diversos)</t>
  </si>
  <si>
    <t>Revisão de calhas e rufos</t>
  </si>
  <si>
    <t>Sanitário</t>
  </si>
  <si>
    <t>Telhado / forro</t>
  </si>
  <si>
    <t>Pintura</t>
  </si>
  <si>
    <t xml:space="preserve">Vidro </t>
  </si>
  <si>
    <t>Elétrica</t>
  </si>
  <si>
    <t>Limpeza</t>
  </si>
  <si>
    <t>6.1</t>
  </si>
  <si>
    <t>1.1</t>
  </si>
  <si>
    <t>2.1</t>
  </si>
  <si>
    <t>2.2</t>
  </si>
  <si>
    <t>3.1</t>
  </si>
  <si>
    <t>3.2</t>
  </si>
  <si>
    <t>3.3</t>
  </si>
  <si>
    <t>3.4</t>
  </si>
  <si>
    <t>4.1</t>
  </si>
  <si>
    <t>4.2</t>
  </si>
  <si>
    <t>5.1</t>
  </si>
  <si>
    <t>Dispenser papel higienico em ABS para rolão 300/600m, com visor</t>
  </si>
  <si>
    <t> 440305</t>
  </si>
  <si>
    <t>Placa de identificação para obra (3,00m x 1,50m + 1,00m x 1,50m)</t>
  </si>
  <si>
    <t>5.2</t>
  </si>
  <si>
    <t>5.3</t>
  </si>
  <si>
    <t>7.1</t>
  </si>
  <si>
    <t>7.2</t>
  </si>
  <si>
    <t>7.3</t>
  </si>
  <si>
    <t>2.3</t>
  </si>
  <si>
    <t>2.4</t>
  </si>
  <si>
    <t>3.5</t>
  </si>
  <si>
    <t>3.6</t>
  </si>
  <si>
    <t>3.7</t>
  </si>
  <si>
    <t>3.8</t>
  </si>
  <si>
    <t>7.4</t>
  </si>
  <si>
    <t> 550108</t>
  </si>
  <si>
    <t>Limpeza complementar e especial de peças e aparelhos sanitários</t>
  </si>
  <si>
    <t>Início da reforma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</si>
</sst>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 * #,##0.00_)\ _R_$_ ;_ * \(#,##0.00\)\ _R_$_ ;_ * &quot;-&quot;??_)\ _R_$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theme="3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" fillId="0" borderId="0"/>
    <xf numFmtId="0" fontId="21" fillId="0" borderId="0"/>
    <xf numFmtId="0" fontId="1" fillId="8" borderId="8" applyNumberFormat="0" applyFont="0" applyAlignment="0" applyProtection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0" fillId="34" borderId="17" xfId="42" applyFont="1" applyFill="1" applyBorder="1" applyAlignment="1">
      <alignment horizontal="center" vertical="center" wrapText="1"/>
    </xf>
    <xf numFmtId="0" fontId="0" fillId="0" borderId="0" xfId="0" applyBorder="1"/>
    <xf numFmtId="0" fontId="20" fillId="0" borderId="14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center" vertical="center" wrapText="1"/>
    </xf>
    <xf numFmtId="4" fontId="20" fillId="0" borderId="15" xfId="42" applyNumberFormat="1" applyFont="1" applyFill="1" applyBorder="1" applyAlignment="1">
      <alignment horizontal="center" vertical="center" wrapText="1"/>
    </xf>
    <xf numFmtId="4" fontId="20" fillId="0" borderId="15" xfId="51" applyNumberFormat="1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4" fontId="20" fillId="33" borderId="12" xfId="42" applyNumberFormat="1" applyFont="1" applyFill="1" applyBorder="1" applyAlignment="1">
      <alignment horizontal="right" vertical="center" wrapText="1"/>
    </xf>
    <xf numFmtId="0" fontId="20" fillId="33" borderId="10" xfId="42" applyFont="1" applyFill="1" applyBorder="1" applyAlignment="1">
      <alignment horizontal="center" vertical="center" wrapText="1"/>
    </xf>
    <xf numFmtId="0" fontId="20" fillId="33" borderId="0" xfId="42" applyFont="1" applyFill="1" applyBorder="1" applyAlignment="1">
      <alignment horizontal="center" vertical="center" wrapText="1"/>
    </xf>
    <xf numFmtId="4" fontId="20" fillId="33" borderId="18" xfId="42" applyNumberFormat="1" applyFont="1" applyFill="1" applyBorder="1" applyAlignment="1">
      <alignment horizontal="right" vertical="center" wrapText="1"/>
    </xf>
    <xf numFmtId="0" fontId="20" fillId="33" borderId="19" xfId="42" applyFont="1" applyFill="1" applyBorder="1" applyAlignment="1">
      <alignment horizontal="center" vertical="center" wrapText="1"/>
    </xf>
    <xf numFmtId="4" fontId="20" fillId="33" borderId="10" xfId="51" applyNumberFormat="1" applyFont="1" applyFill="1" applyBorder="1" applyAlignment="1">
      <alignment horizontal="right" vertical="center" wrapText="1"/>
    </xf>
    <xf numFmtId="4" fontId="20" fillId="33" borderId="0" xfId="51" applyNumberFormat="1" applyFont="1" applyFill="1" applyBorder="1" applyAlignment="1">
      <alignment horizontal="right" vertical="center" wrapText="1"/>
    </xf>
    <xf numFmtId="4" fontId="20" fillId="33" borderId="19" xfId="51" applyNumberFormat="1" applyFont="1" applyFill="1" applyBorder="1" applyAlignment="1">
      <alignment horizontal="right" vertical="center" wrapText="1"/>
    </xf>
    <xf numFmtId="0" fontId="20" fillId="0" borderId="19" xfId="42" applyFont="1" applyFill="1" applyBorder="1" applyAlignment="1">
      <alignment horizontal="center" vertical="center" wrapText="1"/>
    </xf>
    <xf numFmtId="4" fontId="23" fillId="33" borderId="13" xfId="51" applyNumberFormat="1" applyFont="1" applyFill="1" applyBorder="1" applyAlignment="1">
      <alignment horizontal="right" vertical="center" wrapText="1"/>
    </xf>
    <xf numFmtId="0" fontId="25" fillId="0" borderId="0" xfId="45" applyFont="1" applyBorder="1" applyAlignment="1">
      <alignment horizontal="center" vertical="center" wrapText="1"/>
    </xf>
    <xf numFmtId="4" fontId="20" fillId="34" borderId="0" xfId="42" applyNumberFormat="1" applyFont="1" applyFill="1" applyBorder="1" applyAlignment="1">
      <alignment horizontal="left" vertical="center" wrapText="1"/>
    </xf>
    <xf numFmtId="0" fontId="20" fillId="34" borderId="0" xfId="42" applyFont="1" applyFill="1" applyBorder="1" applyAlignment="1">
      <alignment horizontal="center" vertical="center" wrapText="1"/>
    </xf>
    <xf numFmtId="4" fontId="20" fillId="0" borderId="17" xfId="42" applyNumberFormat="1" applyFont="1" applyFill="1" applyBorder="1" applyAlignment="1">
      <alignment horizontal="right" vertical="center" wrapText="1"/>
    </xf>
    <xf numFmtId="0" fontId="18" fillId="0" borderId="0" xfId="43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45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0" xfId="0" applyFont="1"/>
    <xf numFmtId="0" fontId="18" fillId="0" borderId="0" xfId="4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Fill="1"/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4" fillId="0" borderId="0" xfId="0" applyFont="1" applyFill="1"/>
    <xf numFmtId="0" fontId="18" fillId="34" borderId="0" xfId="42" applyFont="1" applyFill="1" applyBorder="1" applyAlignment="1">
      <alignment horizontal="center" vertical="center" wrapText="1"/>
    </xf>
    <xf numFmtId="4" fontId="18" fillId="34" borderId="0" xfId="51" applyNumberFormat="1" applyFont="1" applyFill="1" applyBorder="1" applyAlignment="1">
      <alignment horizontal="right" vertical="center" wrapText="1"/>
    </xf>
    <xf numFmtId="4" fontId="18" fillId="34" borderId="13" xfId="51" applyNumberFormat="1" applyFont="1" applyFill="1" applyBorder="1" applyAlignment="1">
      <alignment horizontal="right" vertical="center" wrapText="1"/>
    </xf>
    <xf numFmtId="4" fontId="18" fillId="0" borderId="0" xfId="51" applyNumberFormat="1" applyFont="1" applyFill="1" applyBorder="1" applyAlignment="1">
      <alignment horizontal="right" vertical="center" wrapText="1"/>
    </xf>
    <xf numFmtId="4" fontId="18" fillId="0" borderId="0" xfId="48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Border="1" applyAlignment="1">
      <alignment wrapText="1"/>
    </xf>
    <xf numFmtId="4" fontId="27" fillId="0" borderId="0" xfId="0" applyNumberFormat="1" applyFont="1" applyBorder="1" applyAlignment="1">
      <alignment vertical="center" wrapText="1"/>
    </xf>
    <xf numFmtId="4" fontId="27" fillId="0" borderId="0" xfId="0" applyNumberFormat="1" applyFont="1" applyFill="1" applyBorder="1" applyAlignment="1">
      <alignment vertical="center" wrapText="1"/>
    </xf>
    <xf numFmtId="4" fontId="20" fillId="0" borderId="16" xfId="51" applyNumberFormat="1" applyFont="1" applyFill="1" applyBorder="1" applyAlignment="1">
      <alignment horizontal="center" vertical="center" wrapText="1"/>
    </xf>
    <xf numFmtId="4" fontId="18" fillId="0" borderId="13" xfId="51" applyNumberFormat="1" applyFont="1" applyFill="1" applyBorder="1" applyAlignment="1">
      <alignment horizontal="right" vertical="center" wrapText="1"/>
    </xf>
    <xf numFmtId="4" fontId="23" fillId="33" borderId="11" xfId="51" applyNumberFormat="1" applyFont="1" applyFill="1" applyBorder="1" applyAlignment="1">
      <alignment horizontal="right" vertical="center" wrapText="1"/>
    </xf>
    <xf numFmtId="4" fontId="22" fillId="33" borderId="20" xfId="51" applyNumberFormat="1" applyFont="1" applyFill="1" applyBorder="1" applyAlignment="1">
      <alignment horizontal="right" vertical="center" wrapText="1"/>
    </xf>
    <xf numFmtId="4" fontId="25" fillId="0" borderId="0" xfId="45" applyNumberFormat="1" applyFont="1" applyFill="1" applyBorder="1" applyAlignment="1">
      <alignment vertical="center" wrapText="1"/>
    </xf>
    <xf numFmtId="4" fontId="25" fillId="0" borderId="0" xfId="45" applyNumberFormat="1" applyFont="1" applyBorder="1" applyAlignment="1">
      <alignment vertical="center" wrapText="1"/>
    </xf>
    <xf numFmtId="4" fontId="20" fillId="0" borderId="0" xfId="42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18" fillId="0" borderId="17" xfId="42" applyFont="1" applyFill="1" applyBorder="1" applyAlignment="1">
      <alignment horizontal="center" vertical="center" wrapText="1"/>
    </xf>
    <xf numFmtId="2" fontId="18" fillId="0" borderId="0" xfId="48" applyNumberFormat="1" applyFont="1" applyFill="1" applyBorder="1" applyAlignment="1" applyProtection="1">
      <alignment horizontal="left" vertical="center" wrapText="1"/>
    </xf>
    <xf numFmtId="4" fontId="18" fillId="0" borderId="0" xfId="42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/>
    <xf numFmtId="0" fontId="27" fillId="0" borderId="0" xfId="0" applyFont="1" applyBorder="1"/>
    <xf numFmtId="0" fontId="27" fillId="0" borderId="13" xfId="0" applyFont="1" applyBorder="1"/>
    <xf numFmtId="0" fontId="28" fillId="0" borderId="0" xfId="0" applyFont="1" applyBorder="1"/>
    <xf numFmtId="0" fontId="27" fillId="0" borderId="0" xfId="0" applyFont="1" applyBorder="1" applyAlignment="1">
      <alignment vertical="center"/>
    </xf>
    <xf numFmtId="2" fontId="27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26" fillId="0" borderId="0" xfId="0" applyFont="1" applyBorder="1"/>
    <xf numFmtId="0" fontId="27" fillId="0" borderId="0" xfId="0" applyFont="1" applyBorder="1" applyAlignment="1">
      <alignment horizontal="center" wrapText="1"/>
    </xf>
  </cellXfs>
  <cellStyles count="5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2" xfId="43"/>
    <cellStyle name="Normal 2 2" xfId="44"/>
    <cellStyle name="Normal 2 3" xfId="45"/>
    <cellStyle name="Normal 3" xfId="46"/>
    <cellStyle name="Normal 4" xfId="47"/>
    <cellStyle name="Normal 5" xfId="42"/>
    <cellStyle name="Normal_Caragua1" xfId="48"/>
    <cellStyle name="Nota" xfId="15" builtinId="10" customBuiltin="1"/>
    <cellStyle name="Nota 2" xfId="49"/>
    <cellStyle name="Porcentagem 2" xfId="50"/>
    <cellStyle name="Saída" xfId="10" builtinId="21" customBuiltin="1"/>
    <cellStyle name="Separador de milhares 2" xfId="52"/>
    <cellStyle name="Separador de milhares 3" xfId="5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topLeftCell="A32" zoomScaleNormal="100" zoomScaleSheetLayoutView="100" zoomScalePageLayoutView="90" workbookViewId="0">
      <pane xSplit="33300" topLeftCell="AH1"/>
      <selection activeCell="E48" sqref="E48"/>
      <selection pane="topRight" activeCell="AH4" sqref="AH4"/>
    </sheetView>
  </sheetViews>
  <sheetFormatPr defaultRowHeight="15"/>
  <cols>
    <col min="1" max="1" width="5.28515625" customWidth="1"/>
    <col min="2" max="2" width="7.28515625" customWidth="1"/>
    <col min="3" max="3" width="4.28515625" customWidth="1"/>
    <col min="4" max="4" width="65" customWidth="1"/>
    <col min="5" max="5" width="6.42578125" customWidth="1"/>
    <col min="6" max="9" width="10" customWidth="1"/>
    <col min="10" max="10" width="14.5703125" customWidth="1"/>
    <col min="11" max="11" width="8.85546875" bestFit="1" customWidth="1"/>
    <col min="12" max="12" width="13.140625" customWidth="1"/>
  </cols>
  <sheetData>
    <row r="1" spans="1:28" ht="26.25" thickBot="1">
      <c r="A1" s="3" t="s">
        <v>0</v>
      </c>
      <c r="B1" s="4" t="s">
        <v>1</v>
      </c>
      <c r="C1" s="4"/>
      <c r="D1" s="5" t="s">
        <v>3</v>
      </c>
      <c r="E1" s="4" t="s">
        <v>4</v>
      </c>
      <c r="F1" s="6" t="s">
        <v>5</v>
      </c>
      <c r="G1" s="6" t="s">
        <v>19</v>
      </c>
      <c r="H1" s="6" t="s">
        <v>6</v>
      </c>
      <c r="I1" s="6" t="s">
        <v>7</v>
      </c>
      <c r="J1" s="46" t="s">
        <v>8</v>
      </c>
      <c r="K1" s="8" t="s">
        <v>2</v>
      </c>
      <c r="S1" s="31" t="s">
        <v>47</v>
      </c>
      <c r="T1" s="31" t="s">
        <v>48</v>
      </c>
      <c r="U1" s="31" t="s">
        <v>49</v>
      </c>
      <c r="V1" s="32"/>
      <c r="W1" s="32"/>
      <c r="X1" s="32"/>
      <c r="Y1" s="32"/>
    </row>
    <row r="2" spans="1:28">
      <c r="A2" s="55"/>
      <c r="B2" s="30"/>
      <c r="C2" s="30"/>
      <c r="D2" s="56"/>
      <c r="E2" s="30"/>
      <c r="F2" s="41"/>
      <c r="G2" s="40"/>
      <c r="H2" s="40"/>
      <c r="I2" s="40"/>
      <c r="J2" s="47"/>
      <c r="K2" s="30"/>
      <c r="S2" s="32">
        <v>12</v>
      </c>
      <c r="T2" s="32">
        <v>0.2</v>
      </c>
      <c r="U2" s="32">
        <v>10</v>
      </c>
      <c r="V2" s="32"/>
      <c r="W2" s="32">
        <f t="shared" ref="W2:W32" si="0">3.1416*T2*T2</f>
        <v>0.125664</v>
      </c>
      <c r="X2" s="32">
        <f t="shared" ref="X2:X32" si="1">W2*U2</f>
        <v>1.25664</v>
      </c>
      <c r="Y2" s="32">
        <f t="shared" ref="Y2:Y32" si="2">X2*S2</f>
        <v>15.07968</v>
      </c>
      <c r="AB2" s="29">
        <f>SUM(AA31:AA31)</f>
        <v>23.4</v>
      </c>
    </row>
    <row r="3" spans="1:28">
      <c r="A3" s="1"/>
      <c r="B3" s="22"/>
      <c r="C3" s="22"/>
      <c r="D3" s="21" t="s">
        <v>20</v>
      </c>
      <c r="E3" s="37"/>
      <c r="F3" s="38"/>
      <c r="G3" s="38"/>
      <c r="H3" s="38"/>
      <c r="I3" s="38"/>
      <c r="J3" s="39"/>
      <c r="K3" s="40"/>
      <c r="S3" s="32">
        <v>4</v>
      </c>
      <c r="T3" s="32">
        <v>0.2</v>
      </c>
      <c r="U3" s="32">
        <v>6</v>
      </c>
      <c r="V3" s="32"/>
      <c r="W3" s="32">
        <f t="shared" si="0"/>
        <v>0.125664</v>
      </c>
      <c r="X3" s="32">
        <f t="shared" si="1"/>
        <v>0.75398399999999999</v>
      </c>
      <c r="Y3" s="32">
        <f t="shared" si="2"/>
        <v>3.015936</v>
      </c>
      <c r="AB3" s="29">
        <f>SUM(X35:X38)</f>
        <v>198.9</v>
      </c>
    </row>
    <row r="4" spans="1:28" s="28" customFormat="1">
      <c r="A4" s="7"/>
      <c r="B4" s="8"/>
      <c r="C4" s="8"/>
      <c r="D4" s="52"/>
      <c r="E4" s="30"/>
      <c r="F4" s="40"/>
      <c r="G4" s="40"/>
      <c r="H4" s="40"/>
      <c r="I4" s="40"/>
      <c r="J4" s="47"/>
      <c r="K4" s="8"/>
      <c r="S4" s="33"/>
      <c r="T4" s="33"/>
      <c r="U4" s="33"/>
      <c r="V4" s="33"/>
      <c r="W4" s="33"/>
      <c r="X4" s="33"/>
      <c r="Y4" s="33"/>
      <c r="AB4" s="36"/>
    </row>
    <row r="5" spans="1:28" s="28" customFormat="1">
      <c r="A5" s="7">
        <v>1</v>
      </c>
      <c r="B5" s="8"/>
      <c r="C5" s="8"/>
      <c r="D5" s="52" t="s">
        <v>92</v>
      </c>
      <c r="E5" s="30"/>
      <c r="F5" s="40"/>
      <c r="G5" s="40"/>
      <c r="H5" s="40"/>
      <c r="I5" s="40"/>
      <c r="J5" s="47"/>
      <c r="K5" s="8"/>
      <c r="S5" s="33"/>
      <c r="T5" s="33"/>
      <c r="U5" s="33"/>
      <c r="V5" s="33"/>
      <c r="W5" s="33"/>
      <c r="X5" s="33"/>
      <c r="Y5" s="33"/>
      <c r="AB5" s="36"/>
    </row>
    <row r="6" spans="1:28" s="28" customFormat="1">
      <c r="A6" s="7"/>
      <c r="B6" s="30" t="s">
        <v>65</v>
      </c>
      <c r="C6" s="8"/>
      <c r="D6" s="57" t="s">
        <v>77</v>
      </c>
      <c r="E6" s="30" t="s">
        <v>9</v>
      </c>
      <c r="F6" s="41">
        <v>6</v>
      </c>
      <c r="G6" s="65"/>
      <c r="H6" s="65"/>
      <c r="I6" s="40">
        <f>G6+H6</f>
        <v>0</v>
      </c>
      <c r="J6" s="47">
        <f>F6*I6</f>
        <v>0</v>
      </c>
      <c r="K6" s="30">
        <v>20802</v>
      </c>
      <c r="S6" s="33"/>
      <c r="T6" s="33"/>
      <c r="U6" s="33"/>
      <c r="V6" s="33"/>
      <c r="W6" s="33"/>
      <c r="X6" s="33"/>
      <c r="Y6" s="33"/>
      <c r="AB6" s="36"/>
    </row>
    <row r="7" spans="1:28" s="28" customFormat="1">
      <c r="A7" s="7"/>
      <c r="B7" s="30"/>
      <c r="C7" s="8"/>
      <c r="D7" s="42"/>
      <c r="E7" s="24"/>
      <c r="F7" s="50"/>
      <c r="G7" s="45"/>
      <c r="H7" s="45"/>
      <c r="I7" s="40"/>
      <c r="J7" s="47"/>
      <c r="K7" s="42"/>
      <c r="S7" s="33"/>
      <c r="T7" s="33"/>
      <c r="U7" s="33"/>
      <c r="V7" s="33"/>
      <c r="W7" s="32"/>
      <c r="X7" s="32"/>
      <c r="Y7" s="32"/>
    </row>
    <row r="8" spans="1:28" s="28" customFormat="1">
      <c r="A8" s="7">
        <v>2</v>
      </c>
      <c r="B8" s="30"/>
      <c r="C8" s="8"/>
      <c r="D8" s="54" t="s">
        <v>59</v>
      </c>
      <c r="E8" s="24"/>
      <c r="F8" s="50"/>
      <c r="G8" s="45"/>
      <c r="H8" s="45"/>
      <c r="I8" s="40"/>
      <c r="J8" s="47"/>
      <c r="K8" s="42"/>
      <c r="S8" s="33"/>
      <c r="T8" s="33"/>
      <c r="U8" s="33"/>
      <c r="V8" s="33"/>
      <c r="W8" s="32"/>
      <c r="X8" s="32"/>
      <c r="Y8" s="32"/>
    </row>
    <row r="9" spans="1:28">
      <c r="A9" s="7"/>
      <c r="B9" s="30" t="s">
        <v>66</v>
      </c>
      <c r="C9" s="8"/>
      <c r="D9" s="43" t="s">
        <v>27</v>
      </c>
      <c r="E9" s="58" t="s">
        <v>9</v>
      </c>
      <c r="F9" s="41">
        <v>20</v>
      </c>
      <c r="G9" s="65"/>
      <c r="H9" s="44"/>
      <c r="I9" s="40">
        <f>G9+H9</f>
        <v>0</v>
      </c>
      <c r="J9" s="47">
        <f>F9*I9</f>
        <v>0</v>
      </c>
      <c r="K9" s="43" t="s">
        <v>23</v>
      </c>
      <c r="S9" s="32"/>
      <c r="T9" s="32"/>
      <c r="U9" s="32"/>
      <c r="V9" s="32"/>
      <c r="W9" s="32"/>
      <c r="X9" s="32"/>
      <c r="Y9" s="32"/>
    </row>
    <row r="10" spans="1:28" ht="26.25">
      <c r="A10" s="7"/>
      <c r="B10" s="30" t="s">
        <v>67</v>
      </c>
      <c r="C10" s="8"/>
      <c r="D10" s="43" t="s">
        <v>33</v>
      </c>
      <c r="E10" s="20" t="s">
        <v>9</v>
      </c>
      <c r="F10" s="51">
        <v>133.5</v>
      </c>
      <c r="G10" s="65"/>
      <c r="H10" s="65"/>
      <c r="I10" s="40">
        <f>G10+H10</f>
        <v>0</v>
      </c>
      <c r="J10" s="47">
        <f>F10*I10</f>
        <v>0</v>
      </c>
      <c r="K10" s="43" t="s">
        <v>34</v>
      </c>
      <c r="S10" s="32">
        <v>10</v>
      </c>
      <c r="T10" s="32">
        <v>0.25</v>
      </c>
      <c r="U10" s="32">
        <v>1</v>
      </c>
      <c r="V10" s="32"/>
      <c r="W10" s="32">
        <f t="shared" si="0"/>
        <v>0.19635</v>
      </c>
      <c r="X10" s="32">
        <f t="shared" si="1"/>
        <v>0.19635</v>
      </c>
      <c r="Y10" s="32">
        <f t="shared" si="2"/>
        <v>1.9635</v>
      </c>
    </row>
    <row r="11" spans="1:28">
      <c r="A11" s="7"/>
      <c r="B11" s="30" t="s">
        <v>83</v>
      </c>
      <c r="C11" s="8"/>
      <c r="D11" s="43" t="s">
        <v>56</v>
      </c>
      <c r="E11" s="58" t="s">
        <v>53</v>
      </c>
      <c r="F11" s="40">
        <v>1</v>
      </c>
      <c r="G11" s="44"/>
      <c r="H11" s="44"/>
      <c r="I11" s="40">
        <f>G11+H11</f>
        <v>0</v>
      </c>
      <c r="J11" s="47">
        <f>F11*I11</f>
        <v>0</v>
      </c>
      <c r="K11" s="43" t="s">
        <v>44</v>
      </c>
      <c r="S11" s="32"/>
      <c r="T11" s="32"/>
      <c r="U11" s="32"/>
      <c r="V11" s="32"/>
      <c r="W11" s="32"/>
      <c r="X11" s="32"/>
      <c r="Y11" s="32"/>
    </row>
    <row r="12" spans="1:28">
      <c r="A12" s="7"/>
      <c r="B12" s="30" t="s">
        <v>84</v>
      </c>
      <c r="C12" s="8"/>
      <c r="D12" s="43" t="s">
        <v>57</v>
      </c>
      <c r="E12" s="58" t="s">
        <v>53</v>
      </c>
      <c r="F12" s="40">
        <v>1</v>
      </c>
      <c r="G12" s="44"/>
      <c r="H12" s="44"/>
      <c r="I12" s="40">
        <f t="shared" ref="I12" si="3">G12+H12</f>
        <v>0</v>
      </c>
      <c r="J12" s="47">
        <f t="shared" ref="J12" si="4">F12*I12</f>
        <v>0</v>
      </c>
      <c r="K12" s="43" t="s">
        <v>44</v>
      </c>
      <c r="S12" s="32"/>
      <c r="T12" s="32"/>
      <c r="U12" s="32"/>
      <c r="V12" s="32"/>
      <c r="W12" s="32"/>
      <c r="X12" s="32"/>
      <c r="Y12" s="32"/>
    </row>
    <row r="13" spans="1:28">
      <c r="A13" s="7"/>
      <c r="B13" s="30"/>
      <c r="C13" s="8"/>
      <c r="D13" s="43"/>
      <c r="E13" s="20"/>
      <c r="F13" s="51"/>
      <c r="G13" s="44"/>
      <c r="H13" s="44"/>
      <c r="I13" s="40"/>
      <c r="J13" s="47"/>
      <c r="K13" s="43"/>
      <c r="S13" s="32"/>
      <c r="T13" s="32"/>
      <c r="U13" s="32"/>
      <c r="V13" s="32"/>
      <c r="W13" s="32"/>
      <c r="X13" s="32"/>
      <c r="Y13" s="32"/>
    </row>
    <row r="14" spans="1:28">
      <c r="A14" s="7">
        <v>3</v>
      </c>
      <c r="B14" s="30"/>
      <c r="C14" s="8"/>
      <c r="D14" s="53" t="s">
        <v>58</v>
      </c>
      <c r="E14" s="20"/>
      <c r="F14" s="51"/>
      <c r="G14" s="44"/>
      <c r="H14" s="44"/>
      <c r="I14" s="40"/>
      <c r="J14" s="47"/>
      <c r="K14" s="43"/>
      <c r="S14" s="32"/>
      <c r="T14" s="32"/>
      <c r="U14" s="32"/>
      <c r="V14" s="32"/>
      <c r="W14" s="32"/>
      <c r="X14" s="32"/>
      <c r="Y14" s="32"/>
    </row>
    <row r="15" spans="1:28" ht="26.25">
      <c r="A15" s="7"/>
      <c r="B15" s="30" t="s">
        <v>68</v>
      </c>
      <c r="C15" s="8"/>
      <c r="D15" s="43" t="s">
        <v>31</v>
      </c>
      <c r="E15" s="58" t="s">
        <v>10</v>
      </c>
      <c r="F15" s="51">
        <v>3</v>
      </c>
      <c r="G15" s="65"/>
      <c r="H15" s="65"/>
      <c r="I15" s="40">
        <f>G15+H15</f>
        <v>0</v>
      </c>
      <c r="J15" s="47">
        <f>F15*I15</f>
        <v>0</v>
      </c>
      <c r="K15" s="43" t="s">
        <v>30</v>
      </c>
      <c r="N15">
        <f>SUM(554+455)</f>
        <v>1009</v>
      </c>
      <c r="S15" s="32">
        <v>20</v>
      </c>
      <c r="T15" s="32">
        <v>0.15</v>
      </c>
      <c r="U15" s="32">
        <v>1</v>
      </c>
      <c r="V15" s="32"/>
      <c r="W15" s="32">
        <f t="shared" si="0"/>
        <v>7.0685999999999999E-2</v>
      </c>
      <c r="X15" s="32">
        <f t="shared" si="1"/>
        <v>7.0685999999999999E-2</v>
      </c>
      <c r="Y15" s="32">
        <f t="shared" si="2"/>
        <v>1.4137200000000001</v>
      </c>
    </row>
    <row r="16" spans="1:28" ht="26.25">
      <c r="A16" s="7"/>
      <c r="B16" s="30" t="s">
        <v>69</v>
      </c>
      <c r="C16" s="8"/>
      <c r="D16" s="43" t="s">
        <v>25</v>
      </c>
      <c r="E16" s="20" t="s">
        <v>10</v>
      </c>
      <c r="F16" s="51">
        <v>1</v>
      </c>
      <c r="G16" s="65"/>
      <c r="H16" s="65"/>
      <c r="I16" s="40">
        <f t="shared" ref="I16:I39" si="5">G16+H16</f>
        <v>0</v>
      </c>
      <c r="J16" s="47">
        <f t="shared" ref="J16:J39" si="6">F16*I16</f>
        <v>0</v>
      </c>
      <c r="K16" s="43" t="s">
        <v>24</v>
      </c>
      <c r="S16" s="32"/>
      <c r="T16" s="32"/>
      <c r="U16" s="32"/>
      <c r="V16" s="32"/>
      <c r="W16" s="32"/>
      <c r="X16" s="32"/>
      <c r="Y16" s="32"/>
    </row>
    <row r="17" spans="1:27">
      <c r="A17" s="7"/>
      <c r="B17" s="30" t="s">
        <v>70</v>
      </c>
      <c r="C17" s="8"/>
      <c r="D17" s="43" t="s">
        <v>12</v>
      </c>
      <c r="E17" s="58" t="s">
        <v>10</v>
      </c>
      <c r="F17" s="51">
        <v>1</v>
      </c>
      <c r="G17" s="65"/>
      <c r="H17" s="65"/>
      <c r="I17" s="40">
        <f t="shared" si="5"/>
        <v>0</v>
      </c>
      <c r="J17" s="47">
        <f t="shared" si="6"/>
        <v>0</v>
      </c>
      <c r="K17" s="43" t="s">
        <v>26</v>
      </c>
      <c r="S17" s="32">
        <v>10</v>
      </c>
      <c r="T17" s="32">
        <v>0.5</v>
      </c>
      <c r="U17" s="34">
        <v>2.59</v>
      </c>
      <c r="V17" s="32"/>
      <c r="W17" s="32">
        <f t="shared" si="0"/>
        <v>0.78539999999999999</v>
      </c>
      <c r="X17" s="32">
        <f t="shared" si="1"/>
        <v>2.034186</v>
      </c>
      <c r="Y17" s="32">
        <f t="shared" si="2"/>
        <v>20.34186</v>
      </c>
    </row>
    <row r="18" spans="1:27">
      <c r="A18" s="7"/>
      <c r="B18" s="30" t="s">
        <v>71</v>
      </c>
      <c r="C18" s="8"/>
      <c r="D18" s="43" t="s">
        <v>13</v>
      </c>
      <c r="E18" s="58" t="s">
        <v>10</v>
      </c>
      <c r="F18" s="51">
        <v>3</v>
      </c>
      <c r="G18" s="65"/>
      <c r="H18" s="65"/>
      <c r="I18" s="40">
        <f>G18+H18</f>
        <v>0</v>
      </c>
      <c r="J18" s="47">
        <f>F18*I18</f>
        <v>0</v>
      </c>
      <c r="K18" s="43" t="s">
        <v>36</v>
      </c>
      <c r="S18" s="32"/>
      <c r="T18" s="32"/>
      <c r="U18" s="34"/>
      <c r="V18" s="32"/>
      <c r="W18" s="32"/>
      <c r="X18" s="32"/>
      <c r="Y18" s="32"/>
    </row>
    <row r="19" spans="1:27">
      <c r="A19" s="7"/>
      <c r="B19" s="30" t="s">
        <v>85</v>
      </c>
      <c r="C19" s="8"/>
      <c r="D19" s="43" t="s">
        <v>75</v>
      </c>
      <c r="E19" s="58" t="s">
        <v>10</v>
      </c>
      <c r="F19" s="40">
        <v>3</v>
      </c>
      <c r="G19" s="65"/>
      <c r="H19" s="65"/>
      <c r="I19" s="40">
        <f>G19+H19</f>
        <v>0</v>
      </c>
      <c r="J19" s="47">
        <f>F19*I19</f>
        <v>0</v>
      </c>
      <c r="K19" s="43" t="s">
        <v>76</v>
      </c>
      <c r="S19" s="32"/>
      <c r="T19" s="32"/>
      <c r="U19" s="34"/>
      <c r="V19" s="32"/>
      <c r="W19" s="32"/>
      <c r="X19" s="32"/>
      <c r="Y19" s="32"/>
    </row>
    <row r="20" spans="1:27">
      <c r="A20" s="7"/>
      <c r="B20" s="30" t="s">
        <v>86</v>
      </c>
      <c r="C20" s="8"/>
      <c r="D20" s="43" t="s">
        <v>38</v>
      </c>
      <c r="E20" s="58" t="s">
        <v>10</v>
      </c>
      <c r="F20" s="40">
        <v>3</v>
      </c>
      <c r="G20" s="65"/>
      <c r="H20" s="65"/>
      <c r="I20" s="40">
        <f>G20+H20</f>
        <v>0</v>
      </c>
      <c r="J20" s="47">
        <f>F20*I20</f>
        <v>0</v>
      </c>
      <c r="K20" s="43" t="s">
        <v>37</v>
      </c>
      <c r="S20" s="32"/>
      <c r="T20" s="32"/>
      <c r="U20" s="34"/>
      <c r="V20" s="32"/>
      <c r="W20" s="32"/>
      <c r="X20" s="32"/>
      <c r="Y20" s="32"/>
    </row>
    <row r="21" spans="1:27" ht="29.25" customHeight="1">
      <c r="A21" s="7"/>
      <c r="B21" s="30" t="s">
        <v>87</v>
      </c>
      <c r="C21" s="8"/>
      <c r="D21" s="43" t="s">
        <v>16</v>
      </c>
      <c r="E21" s="58" t="s">
        <v>9</v>
      </c>
      <c r="F21" s="40">
        <v>0.35</v>
      </c>
      <c r="G21" s="65"/>
      <c r="H21" s="65"/>
      <c r="I21" s="40">
        <f>G21+H21</f>
        <v>0</v>
      </c>
      <c r="J21" s="47">
        <f>F21*I21</f>
        <v>0</v>
      </c>
      <c r="K21" s="43" t="s">
        <v>15</v>
      </c>
      <c r="S21" s="32"/>
      <c r="T21" s="32"/>
      <c r="U21" s="34"/>
      <c r="V21" s="32"/>
      <c r="W21" s="32"/>
      <c r="X21" s="32"/>
      <c r="Y21" s="32"/>
    </row>
    <row r="22" spans="1:27">
      <c r="A22" s="7"/>
      <c r="B22" s="30" t="s">
        <v>88</v>
      </c>
      <c r="C22" s="8"/>
      <c r="D22" s="43" t="s">
        <v>14</v>
      </c>
      <c r="E22" s="58" t="s">
        <v>10</v>
      </c>
      <c r="F22" s="40">
        <v>3</v>
      </c>
      <c r="G22" s="65"/>
      <c r="H22" s="65"/>
      <c r="I22" s="40">
        <f>G22+H22</f>
        <v>0</v>
      </c>
      <c r="J22" s="47">
        <f>F22*I22</f>
        <v>0</v>
      </c>
      <c r="K22" s="43" t="s">
        <v>39</v>
      </c>
      <c r="S22" s="32"/>
      <c r="T22" s="32"/>
      <c r="U22" s="34"/>
      <c r="V22" s="32"/>
      <c r="W22" s="32"/>
      <c r="X22" s="32"/>
      <c r="Y22" s="32"/>
    </row>
    <row r="23" spans="1:27">
      <c r="A23" s="7"/>
      <c r="B23" s="30"/>
      <c r="C23" s="8"/>
      <c r="D23" s="43"/>
      <c r="E23" s="58"/>
      <c r="F23" s="40"/>
      <c r="G23" s="64"/>
      <c r="H23" s="64"/>
      <c r="I23" s="40"/>
      <c r="J23" s="47"/>
      <c r="K23" s="43"/>
      <c r="S23" s="32"/>
      <c r="T23" s="32"/>
      <c r="U23" s="34"/>
      <c r="V23" s="32"/>
      <c r="W23" s="32"/>
      <c r="X23" s="32"/>
      <c r="Y23" s="32"/>
    </row>
    <row r="24" spans="1:27">
      <c r="A24" s="7">
        <v>4</v>
      </c>
      <c r="B24" s="8"/>
      <c r="C24" s="8"/>
      <c r="D24" s="52" t="s">
        <v>61</v>
      </c>
      <c r="E24" s="30"/>
      <c r="F24" s="40"/>
      <c r="G24" s="40"/>
      <c r="H24" s="40"/>
      <c r="I24" s="40"/>
      <c r="J24" s="47"/>
      <c r="K24" s="40"/>
      <c r="S24" s="32"/>
      <c r="T24" s="32"/>
      <c r="U24" s="34"/>
      <c r="V24" s="32"/>
      <c r="W24" s="32"/>
      <c r="X24" s="32"/>
      <c r="Y24" s="32"/>
    </row>
    <row r="25" spans="1:27">
      <c r="A25" s="7"/>
      <c r="B25" s="30" t="s">
        <v>72</v>
      </c>
      <c r="C25" s="8"/>
      <c r="D25" s="42" t="s">
        <v>29</v>
      </c>
      <c r="E25" s="27" t="s">
        <v>9</v>
      </c>
      <c r="F25" s="50">
        <v>2.61</v>
      </c>
      <c r="G25" s="65"/>
      <c r="H25" s="65"/>
      <c r="I25" s="40">
        <f>G25+H25</f>
        <v>0</v>
      </c>
      <c r="J25" s="47">
        <f>F25*I25</f>
        <v>0</v>
      </c>
      <c r="K25" s="42" t="s">
        <v>21</v>
      </c>
      <c r="S25" s="32"/>
      <c r="T25" s="32"/>
      <c r="U25" s="34"/>
      <c r="V25" s="32"/>
      <c r="W25" s="32"/>
      <c r="X25" s="32"/>
      <c r="Y25" s="32"/>
    </row>
    <row r="26" spans="1:27">
      <c r="A26" s="7"/>
      <c r="B26" s="30" t="s">
        <v>73</v>
      </c>
      <c r="C26" s="8"/>
      <c r="D26" s="42" t="s">
        <v>28</v>
      </c>
      <c r="E26" s="24" t="s">
        <v>9</v>
      </c>
      <c r="F26" s="50">
        <v>0.35</v>
      </c>
      <c r="G26" s="65"/>
      <c r="H26" s="65"/>
      <c r="I26" s="40">
        <f>G26+H26</f>
        <v>0</v>
      </c>
      <c r="J26" s="47">
        <f>F26*I26</f>
        <v>0</v>
      </c>
      <c r="K26" s="42" t="s">
        <v>22</v>
      </c>
      <c r="S26" s="32"/>
      <c r="T26" s="32"/>
      <c r="U26" s="34"/>
      <c r="V26" s="32"/>
      <c r="W26" s="32"/>
      <c r="X26" s="32"/>
      <c r="Y26" s="32"/>
    </row>
    <row r="27" spans="1:27">
      <c r="A27" s="7"/>
      <c r="B27" s="30"/>
      <c r="C27" s="8"/>
      <c r="D27" s="43"/>
      <c r="E27" s="58"/>
      <c r="F27" s="51"/>
      <c r="G27" s="64"/>
      <c r="H27" s="64"/>
      <c r="I27" s="40"/>
      <c r="J27" s="47"/>
      <c r="K27" s="43"/>
      <c r="S27" s="32"/>
      <c r="T27" s="32"/>
      <c r="U27" s="34"/>
      <c r="V27" s="32"/>
      <c r="W27" s="32"/>
      <c r="X27" s="32"/>
      <c r="Y27" s="32"/>
    </row>
    <row r="28" spans="1:27">
      <c r="A28" s="7">
        <v>5</v>
      </c>
      <c r="B28" s="30"/>
      <c r="C28" s="8"/>
      <c r="D28" s="53" t="s">
        <v>60</v>
      </c>
      <c r="E28" s="58"/>
      <c r="F28" s="51"/>
      <c r="G28" s="64"/>
      <c r="H28" s="64"/>
      <c r="I28" s="40"/>
      <c r="J28" s="47"/>
      <c r="K28" s="43"/>
      <c r="S28" s="32"/>
      <c r="T28" s="32"/>
      <c r="U28" s="34"/>
      <c r="V28" s="32"/>
      <c r="W28" s="32"/>
      <c r="X28" s="32"/>
      <c r="Y28" s="32"/>
    </row>
    <row r="29" spans="1:27" s="28" customFormat="1" ht="25.5">
      <c r="A29" s="7"/>
      <c r="B29" s="30" t="s">
        <v>74</v>
      </c>
      <c r="C29" s="8"/>
      <c r="D29" s="25" t="s">
        <v>32</v>
      </c>
      <c r="E29" s="26" t="s">
        <v>9</v>
      </c>
      <c r="F29" s="50">
        <v>777.79</v>
      </c>
      <c r="G29" s="65"/>
      <c r="H29" s="65"/>
      <c r="I29" s="40">
        <f t="shared" si="5"/>
        <v>0</v>
      </c>
      <c r="J29" s="47">
        <f t="shared" si="6"/>
        <v>0</v>
      </c>
      <c r="K29" s="42" t="s">
        <v>11</v>
      </c>
      <c r="S29" s="33"/>
      <c r="T29" s="33"/>
      <c r="U29" s="35"/>
      <c r="V29" s="33"/>
      <c r="W29" s="32"/>
      <c r="X29" s="32"/>
      <c r="Y29" s="32"/>
    </row>
    <row r="30" spans="1:27" s="28" customFormat="1">
      <c r="A30" s="7"/>
      <c r="B30" s="30" t="s">
        <v>78</v>
      </c>
      <c r="C30" s="8"/>
      <c r="D30" s="43" t="s">
        <v>51</v>
      </c>
      <c r="E30" s="58" t="s">
        <v>9</v>
      </c>
      <c r="F30" s="40">
        <v>181.89</v>
      </c>
      <c r="G30" s="65"/>
      <c r="H30" s="65"/>
      <c r="I30" s="40">
        <f>G30+H30</f>
        <v>0</v>
      </c>
      <c r="J30" s="47">
        <f t="shared" si="6"/>
        <v>0</v>
      </c>
      <c r="K30" s="43" t="s">
        <v>50</v>
      </c>
      <c r="S30" s="33"/>
      <c r="T30" s="33"/>
      <c r="U30" s="35"/>
      <c r="V30" s="33"/>
      <c r="W30" s="32"/>
      <c r="X30" s="32"/>
      <c r="Y30" s="32"/>
    </row>
    <row r="31" spans="1:27" ht="38.25">
      <c r="A31" s="7"/>
      <c r="B31" s="30" t="s">
        <v>79</v>
      </c>
      <c r="C31" s="8"/>
      <c r="D31" s="25" t="s">
        <v>55</v>
      </c>
      <c r="E31" s="58" t="s">
        <v>9</v>
      </c>
      <c r="F31" s="51">
        <v>360</v>
      </c>
      <c r="G31" s="51"/>
      <c r="H31" s="51"/>
      <c r="I31" s="51">
        <f t="shared" si="5"/>
        <v>0</v>
      </c>
      <c r="J31" s="51">
        <f t="shared" si="6"/>
        <v>0</v>
      </c>
      <c r="K31" s="58" t="s">
        <v>35</v>
      </c>
      <c r="S31" s="33">
        <v>3</v>
      </c>
      <c r="T31" s="33">
        <v>0.2</v>
      </c>
      <c r="U31" s="32">
        <v>88</v>
      </c>
      <c r="V31" s="32"/>
      <c r="W31" s="32">
        <f t="shared" si="0"/>
        <v>0.125664</v>
      </c>
      <c r="X31" s="32">
        <f t="shared" si="1"/>
        <v>11.058432</v>
      </c>
      <c r="Y31" s="32">
        <f t="shared" si="2"/>
        <v>33.175296000000003</v>
      </c>
      <c r="AA31">
        <v>23.4</v>
      </c>
    </row>
    <row r="32" spans="1:27">
      <c r="A32" s="7"/>
      <c r="B32" s="30"/>
      <c r="C32" s="8"/>
      <c r="D32" s="60"/>
      <c r="E32" s="63"/>
      <c r="F32" s="63"/>
      <c r="G32" s="51"/>
      <c r="H32" s="51"/>
      <c r="I32" s="51"/>
      <c r="J32" s="51"/>
      <c r="K32" s="59"/>
      <c r="L32" s="2"/>
      <c r="P32">
        <v>8.5</v>
      </c>
      <c r="S32" s="32">
        <v>3</v>
      </c>
      <c r="T32" s="32">
        <v>0.2</v>
      </c>
      <c r="U32" s="32">
        <v>10.58</v>
      </c>
      <c r="V32" s="32"/>
      <c r="W32" s="32">
        <f t="shared" si="0"/>
        <v>0.125664</v>
      </c>
      <c r="X32" s="32">
        <f t="shared" si="1"/>
        <v>1.32952512</v>
      </c>
      <c r="Y32" s="32">
        <f t="shared" si="2"/>
        <v>3.98857536</v>
      </c>
    </row>
    <row r="33" spans="1:25">
      <c r="A33" s="7">
        <v>6</v>
      </c>
      <c r="B33" s="30"/>
      <c r="C33" s="8"/>
      <c r="D33" s="62" t="s">
        <v>62</v>
      </c>
      <c r="E33" s="63"/>
      <c r="F33" s="63"/>
      <c r="G33" s="51"/>
      <c r="H33" s="51"/>
      <c r="I33" s="51"/>
      <c r="J33" s="51"/>
      <c r="K33" s="59"/>
      <c r="L33" s="2"/>
      <c r="P33">
        <v>3.91</v>
      </c>
      <c r="S33" s="32"/>
      <c r="T33" s="32"/>
      <c r="U33" s="32"/>
      <c r="V33" s="32"/>
      <c r="W33" s="32"/>
      <c r="X33" s="32"/>
      <c r="Y33" s="32"/>
    </row>
    <row r="34" spans="1:25" ht="16.5" customHeight="1">
      <c r="A34" s="7"/>
      <c r="B34" s="30" t="s">
        <v>64</v>
      </c>
      <c r="C34" s="8"/>
      <c r="D34" s="43" t="s">
        <v>54</v>
      </c>
      <c r="E34" s="58" t="s">
        <v>53</v>
      </c>
      <c r="F34" s="40">
        <v>1</v>
      </c>
      <c r="G34" s="51"/>
      <c r="H34" s="51"/>
      <c r="I34" s="51">
        <f>G34+H34</f>
        <v>0</v>
      </c>
      <c r="J34" s="51">
        <f t="shared" si="6"/>
        <v>0</v>
      </c>
      <c r="K34" s="43" t="s">
        <v>44</v>
      </c>
      <c r="L34" s="2"/>
      <c r="S34" s="32"/>
      <c r="T34" s="32"/>
      <c r="U34" s="32"/>
      <c r="V34" s="32"/>
      <c r="W34" s="32"/>
      <c r="X34" s="32"/>
      <c r="Y34" s="32"/>
    </row>
    <row r="35" spans="1:25" ht="15.75" customHeight="1">
      <c r="A35" s="7"/>
      <c r="B35" s="30"/>
      <c r="C35" s="8"/>
      <c r="D35" s="60"/>
      <c r="E35" s="63"/>
      <c r="F35" s="63"/>
      <c r="G35" s="51"/>
      <c r="H35" s="51"/>
      <c r="I35" s="51"/>
      <c r="J35" s="51"/>
      <c r="K35" s="59"/>
      <c r="L35" s="2"/>
      <c r="P35">
        <v>2.35</v>
      </c>
      <c r="S35" s="32">
        <v>2</v>
      </c>
      <c r="T35" s="32">
        <v>27</v>
      </c>
      <c r="U35" s="32">
        <v>2.6</v>
      </c>
      <c r="V35" s="32"/>
      <c r="W35" s="32">
        <f>T35*U35</f>
        <v>70.2</v>
      </c>
      <c r="X35" s="32">
        <f>W35*S35</f>
        <v>140.4</v>
      </c>
      <c r="Y35" s="32"/>
    </row>
    <row r="36" spans="1:25">
      <c r="A36" s="7">
        <v>7</v>
      </c>
      <c r="B36" s="30"/>
      <c r="C36" s="8"/>
      <c r="D36" s="62" t="s">
        <v>63</v>
      </c>
      <c r="E36" s="63"/>
      <c r="F36" s="63"/>
      <c r="G36" s="51"/>
      <c r="H36" s="51"/>
      <c r="I36" s="51"/>
      <c r="J36" s="51"/>
      <c r="K36" s="59"/>
      <c r="L36" s="2"/>
      <c r="S36" s="32"/>
      <c r="T36" s="32"/>
      <c r="U36" s="32"/>
      <c r="V36" s="32"/>
      <c r="W36" s="32"/>
      <c r="X36" s="32"/>
      <c r="Y36" s="32"/>
    </row>
    <row r="37" spans="1:25">
      <c r="A37" s="7"/>
      <c r="B37" s="30" t="s">
        <v>80</v>
      </c>
      <c r="C37" s="8"/>
      <c r="D37" s="43" t="s">
        <v>41</v>
      </c>
      <c r="E37" s="58" t="s">
        <v>9</v>
      </c>
      <c r="F37" s="40">
        <v>52.95</v>
      </c>
      <c r="G37" s="51"/>
      <c r="H37" s="51"/>
      <c r="I37" s="51">
        <f t="shared" si="5"/>
        <v>0</v>
      </c>
      <c r="J37" s="51">
        <f t="shared" si="6"/>
        <v>0</v>
      </c>
      <c r="K37" s="43" t="s">
        <v>40</v>
      </c>
      <c r="L37" s="2"/>
      <c r="P37">
        <v>3.85</v>
      </c>
      <c r="S37" s="32">
        <v>2</v>
      </c>
      <c r="T37" s="32">
        <v>10</v>
      </c>
      <c r="U37" s="32">
        <v>2.6</v>
      </c>
      <c r="V37" s="32"/>
      <c r="W37" s="32">
        <f t="shared" ref="W37:W38" si="7">T37*U37</f>
        <v>26</v>
      </c>
      <c r="X37" s="32">
        <f t="shared" ref="X37:X38" si="8">W37*S37</f>
        <v>52</v>
      </c>
      <c r="Y37" s="32"/>
    </row>
    <row r="38" spans="1:25">
      <c r="A38" s="7"/>
      <c r="B38" s="30" t="s">
        <v>81</v>
      </c>
      <c r="C38" s="8"/>
      <c r="D38" s="43" t="s">
        <v>43</v>
      </c>
      <c r="E38" s="58" t="s">
        <v>9</v>
      </c>
      <c r="F38" s="40">
        <v>181.89</v>
      </c>
      <c r="G38" s="51"/>
      <c r="H38" s="51"/>
      <c r="I38" s="51">
        <f t="shared" si="5"/>
        <v>0</v>
      </c>
      <c r="J38" s="51">
        <f t="shared" si="6"/>
        <v>0</v>
      </c>
      <c r="K38" s="43" t="s">
        <v>42</v>
      </c>
      <c r="L38" s="2"/>
      <c r="S38" s="33">
        <v>10</v>
      </c>
      <c r="T38" s="33">
        <v>0.25</v>
      </c>
      <c r="U38" s="33">
        <v>2.6</v>
      </c>
      <c r="V38" s="32"/>
      <c r="W38" s="32">
        <f t="shared" si="7"/>
        <v>0.65</v>
      </c>
      <c r="X38" s="32">
        <f t="shared" si="8"/>
        <v>6.5</v>
      </c>
      <c r="Y38" s="32"/>
    </row>
    <row r="39" spans="1:25">
      <c r="A39" s="7"/>
      <c r="B39" s="30" t="s">
        <v>82</v>
      </c>
      <c r="C39" s="8"/>
      <c r="D39" s="43" t="s">
        <v>46</v>
      </c>
      <c r="E39" s="58" t="s">
        <v>9</v>
      </c>
      <c r="F39" s="40">
        <v>1009</v>
      </c>
      <c r="G39" s="51"/>
      <c r="H39" s="51"/>
      <c r="I39" s="51">
        <f t="shared" si="5"/>
        <v>0</v>
      </c>
      <c r="J39" s="51">
        <f t="shared" si="6"/>
        <v>0</v>
      </c>
      <c r="K39" s="43" t="s">
        <v>45</v>
      </c>
      <c r="L39" s="2"/>
      <c r="S39" s="32"/>
      <c r="T39" s="32"/>
      <c r="U39" s="32"/>
      <c r="V39" s="32"/>
      <c r="W39" s="32"/>
      <c r="X39" s="32"/>
      <c r="Y39" s="32"/>
    </row>
    <row r="40" spans="1:25" s="2" customFormat="1">
      <c r="A40" s="8"/>
      <c r="B40" s="30" t="s">
        <v>89</v>
      </c>
      <c r="C40" s="8"/>
      <c r="D40" s="43" t="s">
        <v>91</v>
      </c>
      <c r="E40" s="67" t="s">
        <v>10</v>
      </c>
      <c r="F40" s="40">
        <v>4</v>
      </c>
      <c r="G40" s="51"/>
      <c r="H40" s="51"/>
      <c r="I40" s="51">
        <f>G40+H40</f>
        <v>0</v>
      </c>
      <c r="J40" s="51">
        <f>I40*F40</f>
        <v>0</v>
      </c>
      <c r="K40" s="65" t="s">
        <v>90</v>
      </c>
      <c r="S40" s="66"/>
      <c r="T40" s="66"/>
      <c r="U40" s="66"/>
      <c r="V40" s="66"/>
      <c r="W40" s="66"/>
      <c r="X40" s="66"/>
      <c r="Y40" s="66"/>
    </row>
    <row r="41" spans="1:25" ht="15.75" thickBot="1">
      <c r="A41" s="7"/>
      <c r="B41" s="30"/>
      <c r="C41" s="8"/>
      <c r="D41" s="57"/>
      <c r="E41" s="60"/>
      <c r="F41" s="60"/>
      <c r="G41" s="60"/>
      <c r="H41" s="60"/>
      <c r="I41" s="60"/>
      <c r="J41" s="61"/>
      <c r="K41" s="60"/>
      <c r="L41" s="2"/>
      <c r="P41">
        <v>2.35</v>
      </c>
    </row>
    <row r="42" spans="1:25">
      <c r="A42" s="7"/>
      <c r="B42" s="8"/>
      <c r="C42" s="8"/>
      <c r="D42" s="10" t="s">
        <v>17</v>
      </c>
      <c r="E42" s="11"/>
      <c r="F42" s="15"/>
      <c r="G42" s="15"/>
      <c r="H42" s="15"/>
      <c r="I42" s="15"/>
      <c r="J42" s="48">
        <f>SUM(J6:J40)</f>
        <v>0</v>
      </c>
      <c r="K42" s="8"/>
      <c r="P42">
        <v>4.5</v>
      </c>
    </row>
    <row r="43" spans="1:25">
      <c r="A43" s="7"/>
      <c r="B43" s="8"/>
      <c r="C43" s="8"/>
      <c r="D43" s="23" t="s">
        <v>52</v>
      </c>
      <c r="E43" s="12"/>
      <c r="F43" s="16"/>
      <c r="G43" s="16"/>
      <c r="H43" s="16"/>
      <c r="I43" s="16"/>
      <c r="J43" s="19">
        <f>J42*0.4</f>
        <v>0</v>
      </c>
      <c r="K43" s="8"/>
      <c r="P43">
        <v>3.81</v>
      </c>
    </row>
    <row r="44" spans="1:25" ht="16.5" thickBot="1">
      <c r="A44" s="9"/>
      <c r="B44" s="18"/>
      <c r="C44" s="18"/>
      <c r="D44" s="13" t="s">
        <v>18</v>
      </c>
      <c r="E44" s="14"/>
      <c r="F44" s="17"/>
      <c r="G44" s="17"/>
      <c r="H44" s="17"/>
      <c r="I44" s="17"/>
      <c r="J44" s="49">
        <f>J42+J43</f>
        <v>0</v>
      </c>
      <c r="K44" s="8"/>
      <c r="P44">
        <v>3.4</v>
      </c>
    </row>
    <row r="45" spans="1:25">
      <c r="P45">
        <v>3.4</v>
      </c>
      <c r="T45">
        <v>3.25</v>
      </c>
      <c r="U45">
        <v>3.5</v>
      </c>
      <c r="V45">
        <v>8.0500000000000007</v>
      </c>
      <c r="W45">
        <v>1.23</v>
      </c>
      <c r="X45">
        <v>8.8000000000000007</v>
      </c>
    </row>
    <row r="46" spans="1:25">
      <c r="P46">
        <v>1.6</v>
      </c>
      <c r="T46">
        <v>3.25</v>
      </c>
      <c r="U46">
        <v>3.5</v>
      </c>
      <c r="V46">
        <v>8.8000000000000007</v>
      </c>
      <c r="W46">
        <v>2.3199999999999998</v>
      </c>
      <c r="X46">
        <v>3.91</v>
      </c>
    </row>
    <row r="47" spans="1:25">
      <c r="P47">
        <v>1.63</v>
      </c>
      <c r="T47">
        <v>7.7</v>
      </c>
      <c r="U47">
        <v>1.8</v>
      </c>
      <c r="V47">
        <v>25</v>
      </c>
      <c r="W47">
        <v>1.23</v>
      </c>
      <c r="X47">
        <v>2.35</v>
      </c>
    </row>
    <row r="48" spans="1:25">
      <c r="P48">
        <v>2.6</v>
      </c>
      <c r="T48">
        <v>7.7</v>
      </c>
      <c r="U48">
        <v>1.4</v>
      </c>
      <c r="V48">
        <v>9</v>
      </c>
      <c r="W48">
        <v>2.3199999999999998</v>
      </c>
      <c r="X48">
        <v>3.85</v>
      </c>
    </row>
    <row r="49" spans="16:24">
      <c r="P49">
        <v>3</v>
      </c>
      <c r="T49">
        <v>2.19</v>
      </c>
      <c r="U49" s="29">
        <f>SUM(U45:U48)</f>
        <v>10.200000000000001</v>
      </c>
      <c r="V49">
        <v>24.5</v>
      </c>
      <c r="W49">
        <v>1.62</v>
      </c>
      <c r="X49">
        <v>2.36</v>
      </c>
    </row>
    <row r="50" spans="16:24">
      <c r="P50">
        <v>1.45</v>
      </c>
      <c r="T50">
        <v>2.19</v>
      </c>
      <c r="U50">
        <f>U49*2</f>
        <v>20.400000000000002</v>
      </c>
      <c r="V50" s="29">
        <f>SUM(V45:V49)</f>
        <v>75.349999999999994</v>
      </c>
      <c r="W50">
        <v>2.14</v>
      </c>
      <c r="X50">
        <v>4.5</v>
      </c>
    </row>
    <row r="51" spans="16:24">
      <c r="P51">
        <v>7.1</v>
      </c>
      <c r="T51">
        <v>5.4</v>
      </c>
      <c r="V51">
        <f>V50*5</f>
        <v>376.75</v>
      </c>
      <c r="W51">
        <v>1.62</v>
      </c>
      <c r="X51">
        <v>3.81</v>
      </c>
    </row>
    <row r="52" spans="16:24">
      <c r="P52">
        <v>1.45</v>
      </c>
      <c r="T52">
        <v>5.4</v>
      </c>
      <c r="W52">
        <v>2.14</v>
      </c>
      <c r="X52">
        <v>3.4</v>
      </c>
    </row>
    <row r="53" spans="16:24">
      <c r="P53">
        <v>4.8</v>
      </c>
      <c r="T53">
        <v>7.8</v>
      </c>
      <c r="W53">
        <v>1.62</v>
      </c>
      <c r="X53">
        <v>3.4</v>
      </c>
    </row>
    <row r="54" spans="16:24">
      <c r="T54">
        <v>7.8</v>
      </c>
      <c r="W54">
        <v>2.14</v>
      </c>
      <c r="X54">
        <v>1.6</v>
      </c>
    </row>
    <row r="55" spans="16:24">
      <c r="P55">
        <f>SUM(P32:P53)</f>
        <v>59.70000000000001</v>
      </c>
      <c r="Q55">
        <f>P55*3.2</f>
        <v>191.04000000000005</v>
      </c>
      <c r="T55">
        <v>3.25</v>
      </c>
      <c r="W55">
        <v>1.62</v>
      </c>
      <c r="X55">
        <v>1.63</v>
      </c>
    </row>
    <row r="56" spans="16:24">
      <c r="T56">
        <v>3.25</v>
      </c>
      <c r="W56">
        <v>2.14</v>
      </c>
      <c r="X56">
        <v>2.6</v>
      </c>
    </row>
    <row r="57" spans="16:24">
      <c r="T57" s="29">
        <f>SUM(T45:T56)</f>
        <v>59.179999999999993</v>
      </c>
      <c r="W57" s="29">
        <f>SUM(W45:W56)</f>
        <v>22.140000000000004</v>
      </c>
      <c r="X57">
        <v>3</v>
      </c>
    </row>
    <row r="58" spans="16:24">
      <c r="T58">
        <f>T57*3</f>
        <v>177.53999999999996</v>
      </c>
      <c r="W58">
        <f>W57*0.5</f>
        <v>11.070000000000002</v>
      </c>
      <c r="X58">
        <v>1.45</v>
      </c>
    </row>
    <row r="59" spans="16:24">
      <c r="X59">
        <v>7.1</v>
      </c>
    </row>
    <row r="60" spans="16:24">
      <c r="X60">
        <v>1.45</v>
      </c>
    </row>
    <row r="61" spans="16:24">
      <c r="X61">
        <v>4.8</v>
      </c>
    </row>
    <row r="62" spans="16:24">
      <c r="V62">
        <f>SUM(T58+U50+V51+W58+X63)</f>
        <v>777.79200000000003</v>
      </c>
      <c r="X62" s="29">
        <f>SUM(X45:X61)</f>
        <v>60.010000000000005</v>
      </c>
    </row>
    <row r="63" spans="16:24">
      <c r="X63">
        <f>X62*3.2</f>
        <v>192.03200000000004</v>
      </c>
    </row>
    <row r="69" spans="18:18">
      <c r="R69">
        <f>SUM(T58+U50+V51+W58+X63)</f>
        <v>777.79200000000003</v>
      </c>
    </row>
  </sheetData>
  <printOptions gridLines="1"/>
  <pageMargins left="0.51181102362204722" right="0.51181102362204722" top="0.78740157480314965" bottom="0.78740157480314965" header="0.31496062992125984" footer="0.31496062992125984"/>
  <pageSetup paperSize="9" scale="94" orientation="landscape" r:id="rId1"/>
  <headerFooter>
    <oddHeader>&amp;L&amp;"Arial,Normal"&amp;10SECRETARIA DO MEIO AMBIENTE
FUNDAÇÃO FLORESTAL&amp;C&amp;"Arial,Normal"&amp;10Parque Estadual Rio Turvo
Reforma de edificação&amp;R&amp;"Arial,Normal"&amp;10Planilha Orçamentária
Boletim CPOS 160 - Junho/2013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Plan1</vt:lpstr>
      <vt:lpstr>Plan1!Area_de_impressao</vt:lpstr>
      <vt:lpstr>Plan1!Titulos_de_impressao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cestefam</cp:lastModifiedBy>
  <cp:lastPrinted>2014-01-21T13:09:08Z</cp:lastPrinted>
  <dcterms:created xsi:type="dcterms:W3CDTF">2013-10-21T13:11:51Z</dcterms:created>
  <dcterms:modified xsi:type="dcterms:W3CDTF">2014-04-10T11:26:16Z</dcterms:modified>
</cp:coreProperties>
</file>